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803" documentId="13_ncr:1_{D88D1B51-14FE-4272-97DE-8EFF2EAEAACD}" xr6:coauthVersionLast="47" xr6:coauthVersionMax="47" xr10:uidLastSave="{B53BC153-444C-49A9-A7DE-02D4461494FC}"/>
  <bookViews>
    <workbookView xWindow="-110" yWindow="-110" windowWidth="19420" windowHeight="11500" tabRatio="776" xr2:uid="{3EC9A5B1-3779-4A4E-BEF3-C9F0233E4A17}"/>
  </bookViews>
  <sheets>
    <sheet name="README" sheetId="8" r:id="rId1"/>
    <sheet name="Table 1" sheetId="5" r:id="rId2"/>
    <sheet name="Table 2" sheetId="7" r:id="rId3"/>
    <sheet name="Delta Table 1" sheetId="11" r:id="rId4"/>
    <sheet name="Delta Table 2" sheetId="12"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5" l="1"/>
  <c r="F6" i="7" l="1"/>
  <c r="O6" i="5" l="1"/>
  <c r="Q6" i="5" s="1"/>
  <c r="O7" i="5"/>
  <c r="Q7" i="5" s="1"/>
  <c r="O8" i="5"/>
  <c r="Q8" i="5" s="1"/>
  <c r="O9" i="5"/>
  <c r="Q9" i="5" s="1"/>
  <c r="O10" i="5"/>
  <c r="Q10" i="5" s="1"/>
  <c r="O11" i="5"/>
  <c r="Q11" i="5" s="1"/>
  <c r="O12" i="5"/>
  <c r="Q12" i="5" s="1"/>
  <c r="O13" i="5"/>
  <c r="Q13" i="5" s="1"/>
  <c r="O14" i="5"/>
  <c r="Q14" i="5" s="1"/>
  <c r="D5" i="5"/>
  <c r="D13" i="5" l="1"/>
  <c r="D12" i="5"/>
  <c r="D11" i="5"/>
  <c r="D10" i="5"/>
  <c r="D9" i="5"/>
  <c r="D8" i="5"/>
  <c r="D7" i="5"/>
  <c r="D6" i="5"/>
  <c r="I13" i="5"/>
  <c r="I12" i="5"/>
  <c r="I11" i="5"/>
  <c r="I10" i="5"/>
  <c r="I9" i="5"/>
  <c r="I8" i="5"/>
  <c r="I7" i="5"/>
  <c r="I6" i="5"/>
  <c r="I5" i="5"/>
  <c r="I14" i="5"/>
  <c r="D13" i="7" s="1"/>
  <c r="D14" i="5"/>
  <c r="D6" i="7" l="1"/>
  <c r="D10" i="7"/>
  <c r="D12" i="7"/>
  <c r="D9" i="7"/>
  <c r="D5" i="7"/>
  <c r="D7" i="7"/>
  <c r="D11" i="7"/>
  <c r="D8" i="7"/>
  <c r="D4" i="7"/>
  <c r="F13" i="7"/>
  <c r="G13" i="7"/>
  <c r="H13" i="7"/>
  <c r="I13" i="7"/>
  <c r="H5" i="7"/>
  <c r="H6" i="7"/>
  <c r="H7" i="7"/>
  <c r="H8" i="7"/>
  <c r="H9" i="7"/>
  <c r="H10" i="7"/>
  <c r="H11" i="7"/>
  <c r="H12" i="7"/>
  <c r="H4" i="7"/>
  <c r="W14" i="5"/>
  <c r="K14" i="5" s="1"/>
  <c r="B14" i="5" s="1"/>
  <c r="W6" i="5"/>
  <c r="W7" i="5"/>
  <c r="W8" i="5"/>
  <c r="W9" i="5"/>
  <c r="W10" i="5"/>
  <c r="W11" i="5"/>
  <c r="W12" i="5"/>
  <c r="W13" i="5"/>
  <c r="W5" i="5"/>
  <c r="U14" i="5"/>
  <c r="K11" i="5" l="1"/>
  <c r="K10" i="5"/>
  <c r="K9" i="5"/>
  <c r="K8" i="5"/>
  <c r="K7" i="5"/>
  <c r="K6" i="5"/>
  <c r="K13" i="5"/>
  <c r="K12" i="5"/>
  <c r="E13" i="7"/>
  <c r="C13" i="7" s="1"/>
  <c r="B13" i="7" s="1"/>
  <c r="H5" i="12"/>
  <c r="H6" i="12"/>
  <c r="H7" i="12"/>
  <c r="H8" i="12"/>
  <c r="H9" i="12"/>
  <c r="H10" i="12"/>
  <c r="H11" i="12"/>
  <c r="H12" i="12"/>
  <c r="H4" i="12"/>
  <c r="B13" i="5" l="1"/>
  <c r="B7" i="5"/>
  <c r="B10" i="5"/>
  <c r="B12" i="5"/>
  <c r="B9" i="5"/>
  <c r="B11" i="5"/>
  <c r="B8" i="5"/>
  <c r="B6" i="5"/>
  <c r="G5" i="7"/>
  <c r="G6" i="7"/>
  <c r="G7" i="7"/>
  <c r="G8" i="7"/>
  <c r="G9" i="7"/>
  <c r="G10" i="7"/>
  <c r="G11" i="7"/>
  <c r="G12" i="7"/>
  <c r="G4" i="7"/>
  <c r="I5" i="12"/>
  <c r="I6" i="12"/>
  <c r="I7" i="12"/>
  <c r="I8" i="12"/>
  <c r="I9" i="12"/>
  <c r="I10" i="12"/>
  <c r="I11" i="12"/>
  <c r="I12" i="12"/>
  <c r="G5" i="12"/>
  <c r="G6" i="12"/>
  <c r="G7" i="12"/>
  <c r="G8" i="12"/>
  <c r="G9" i="12"/>
  <c r="G10" i="12"/>
  <c r="G11" i="12"/>
  <c r="G12" i="12"/>
  <c r="G4" i="12"/>
  <c r="I4" i="12"/>
  <c r="F7" i="12" l="1"/>
  <c r="F4" i="12"/>
  <c r="F10" i="12"/>
  <c r="F11" i="12"/>
  <c r="F6" i="12"/>
  <c r="F9" i="12"/>
  <c r="F8" i="12"/>
  <c r="F12" i="12"/>
  <c r="F5" i="12"/>
  <c r="F12" i="7" l="1"/>
  <c r="I12" i="7"/>
  <c r="F11" i="7"/>
  <c r="I11" i="7"/>
  <c r="D4" i="12"/>
  <c r="U13" i="5" l="1"/>
  <c r="D5" i="12"/>
  <c r="D6" i="12"/>
  <c r="D7" i="12"/>
  <c r="D8" i="12"/>
  <c r="D9" i="12"/>
  <c r="D10" i="12"/>
  <c r="D11" i="12"/>
  <c r="I6" i="7"/>
  <c r="I7" i="7"/>
  <c r="I5" i="7"/>
  <c r="I4" i="7"/>
  <c r="I8" i="7"/>
  <c r="I9" i="7"/>
  <c r="I10" i="7"/>
  <c r="E12" i="12" l="1"/>
  <c r="D12" i="12"/>
  <c r="E12" i="7"/>
  <c r="U5" i="5"/>
  <c r="U6" i="5"/>
  <c r="U7" i="5"/>
  <c r="U8" i="5"/>
  <c r="U9" i="5"/>
  <c r="U10" i="5"/>
  <c r="U11" i="5"/>
  <c r="U12" i="5"/>
  <c r="E11" i="12" l="1"/>
  <c r="C11" i="12" s="1"/>
  <c r="B11" i="12" s="1"/>
  <c r="E10" i="12"/>
  <c r="C10" i="12" s="1"/>
  <c r="B10" i="12" s="1"/>
  <c r="E9" i="12"/>
  <c r="C9" i="12" s="1"/>
  <c r="B9" i="12" s="1"/>
  <c r="E8" i="12"/>
  <c r="C8" i="12" s="1"/>
  <c r="B8" i="12" s="1"/>
  <c r="E7" i="12"/>
  <c r="C7" i="12" s="1"/>
  <c r="B7" i="12" s="1"/>
  <c r="E6" i="12"/>
  <c r="C6" i="12" s="1"/>
  <c r="B6" i="12" s="1"/>
  <c r="E5" i="12"/>
  <c r="C5" i="12" s="1"/>
  <c r="B5" i="12" s="1"/>
  <c r="C12" i="12"/>
  <c r="B12" i="12" s="1"/>
  <c r="C12" i="7"/>
  <c r="B12" i="7" s="1"/>
  <c r="E11" i="7"/>
  <c r="C11" i="7" l="1"/>
  <c r="F10" i="7"/>
  <c r="F8" i="7"/>
  <c r="F9" i="7"/>
  <c r="F7" i="7"/>
  <c r="F5" i="7"/>
  <c r="F4" i="7"/>
  <c r="B11" i="7" l="1"/>
  <c r="E8" i="7" l="1"/>
  <c r="E7" i="7"/>
  <c r="E6" i="7"/>
  <c r="E5" i="7"/>
  <c r="E10" i="7"/>
  <c r="E9" i="7"/>
  <c r="C7" i="7" l="1"/>
  <c r="C9" i="7"/>
  <c r="C10" i="7"/>
  <c r="C5" i="7"/>
  <c r="C6" i="7"/>
  <c r="C8" i="7"/>
  <c r="B5" i="7" l="1"/>
  <c r="B8" i="7"/>
  <c r="B6" i="7"/>
  <c r="B10" i="7"/>
  <c r="B9" i="7"/>
  <c r="B7" i="7"/>
  <c r="K5" i="5" l="1"/>
  <c r="Q5" i="5"/>
  <c r="E4" i="7" l="1"/>
  <c r="C4" i="7" s="1"/>
  <c r="B4" i="7" s="1"/>
  <c r="B5" i="5"/>
  <c r="E4" i="12"/>
  <c r="C4" i="12" s="1"/>
  <c r="B4" i="12" s="1"/>
</calcChain>
</file>

<file path=xl/sharedStrings.xml><?xml version="1.0" encoding="utf-8"?>
<sst xmlns="http://schemas.openxmlformats.org/spreadsheetml/2006/main" count="117" uniqueCount="43">
  <si>
    <t>This file presents data for the Hutchins Center Fiscal Impact Measure Breakdown.</t>
  </si>
  <si>
    <t>Table 1 breaks down the components of the FIM for the current quarter and our forecast for the next eight quarters. For purchases, it shows how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</si>
  <si>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</si>
  <si>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Table 1: Breakdown of FIM by component</t>
  </si>
  <si>
    <t>Total</t>
  </si>
  <si>
    <t>Purchases</t>
  </si>
  <si>
    <t>Taxes Transfers and Subsidies (includes supply side and uncertainty effects)</t>
  </si>
  <si>
    <t>Taxes</t>
  </si>
  <si>
    <t>Transfers</t>
  </si>
  <si>
    <t>Supply Side</t>
  </si>
  <si>
    <t>Subcomponents of Federal Purchases</t>
  </si>
  <si>
    <t>Subcomponents of Taxes</t>
  </si>
  <si>
    <t>Subcomponents of Transfers</t>
  </si>
  <si>
    <t>Federal</t>
  </si>
  <si>
    <t>State and Local</t>
  </si>
  <si>
    <t>OBBBA</t>
  </si>
  <si>
    <t>Government Shutdown</t>
  </si>
  <si>
    <t>Other</t>
  </si>
  <si>
    <t>Tariffs</t>
  </si>
  <si>
    <t>IRA/CHIPS</t>
  </si>
  <si>
    <t>Supply Side Effects of OBBBA</t>
  </si>
  <si>
    <t>2025 Q4</t>
  </si>
  <si>
    <t>2026 Q1</t>
  </si>
  <si>
    <t>2026 Q2</t>
  </si>
  <si>
    <t>2026 Q3</t>
  </si>
  <si>
    <t>2026 Q4</t>
  </si>
  <si>
    <t>2027 Q1</t>
  </si>
  <si>
    <t>2027 Q2</t>
  </si>
  <si>
    <t>2027 Q3</t>
  </si>
  <si>
    <t>2027 Q4</t>
  </si>
  <si>
    <t>Table 2: Decomposing FIM into effects of OBBBA, other supply side effects, tariffs and tariff uncertainty, and underlying FIM</t>
  </si>
  <si>
    <t>Components of the Underlying FIM</t>
  </si>
  <si>
    <t>Underlying FIM</t>
  </si>
  <si>
    <t>Underlying FIM Purchases</t>
  </si>
  <si>
    <t>Underlying FIM Net Transfers</t>
  </si>
  <si>
    <t>Government shutdown</t>
  </si>
  <si>
    <t>Delta Table 1: Changes to Table 1 from Last FIM</t>
  </si>
  <si>
    <t>Delta Table 2: Changes to Table 2 from Last FIM</t>
  </si>
  <si>
    <t>2028 Q1</t>
  </si>
  <si>
    <t>IRA, CHIPS</t>
  </si>
  <si>
    <t>Tariff Rebates</t>
  </si>
  <si>
    <t>Delta Table 1 shows the changes to Table 1 from the last time the FIM was updated on May 5, 2026.</t>
  </si>
  <si>
    <t>Delta Table 2 shows the changes to Table 2 from the last time the FIM was updated on May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</si>
</sst>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
      <sz val="12"/>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8">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wrapText="1"/>
    </xf>
    <xf numFmtId="2" fontId="2" fillId="0" borderId="2"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 xfId="0" applyNumberFormat="1" applyFont="1" applyBorder="1" applyAlignment="1">
      <alignment horizontal="center"/>
    </xf>
    <xf numFmtId="2"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rookingsinstitution.sharepoint.com/sites/hutchinscenterteam/Shared%20Documents/Projects/Fiscal%20Impact/Fiscal%20Impact%20Breakdown/04-30-2025/differences_04-30-2026.xlsx" TargetMode="External"/><Relationship Id="rId1" Type="http://schemas.openxmlformats.org/officeDocument/2006/relationships/externalLinkPath" Target="differences_04-3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riff Effects"/>
      <sheetName val="OBBBA Effects"/>
    </sheetNames>
    <sheetDataSet>
      <sheetData sheetId="0" refreshError="1">
        <row r="2">
          <cell r="D2">
            <v>-0.27768852375160297</v>
          </cell>
        </row>
        <row r="3">
          <cell r="D3">
            <v>-0.18697642327032349</v>
          </cell>
        </row>
        <row r="4">
          <cell r="D4">
            <v>-5.3090297376100701E-2</v>
          </cell>
        </row>
        <row r="5">
          <cell r="D5">
            <v>-6.8619953535890899E-2</v>
          </cell>
        </row>
        <row r="6">
          <cell r="D6">
            <v>-0.12297404491783989</v>
          </cell>
        </row>
        <row r="7">
          <cell r="D7">
            <v>-0.12356936103660199</v>
          </cell>
        </row>
        <row r="8">
          <cell r="D8">
            <v>3.0835255336810197E-3</v>
          </cell>
        </row>
        <row r="9">
          <cell r="D9">
            <v>4.6540645766720699E-2</v>
          </cell>
        </row>
        <row r="10">
          <cell r="D10">
            <v>6.6262514254487703E-2</v>
          </cell>
        </row>
        <row r="11">
          <cell r="D11">
            <v>4.9599228577114698E-2</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tabSelected="1" zoomScaleNormal="100" workbookViewId="0">
      <selection activeCell="A8" sqref="A8"/>
    </sheetView>
  </sheetViews>
  <sheetFormatPr defaultRowHeight="14.5" x14ac:dyDescent="0.35"/>
  <cols>
    <col min="1" max="1" width="99.1796875" customWidth="1"/>
  </cols>
  <sheetData>
    <row r="1" spans="1:1" ht="15.5" x14ac:dyDescent="0.35">
      <c r="A1" s="24" t="s">
        <v>0</v>
      </c>
    </row>
    <row r="2" spans="1:1" x14ac:dyDescent="0.35">
      <c r="A2" s="14"/>
    </row>
    <row r="3" spans="1:1" ht="58" x14ac:dyDescent="0.35">
      <c r="A3" s="15" t="s">
        <v>1</v>
      </c>
    </row>
    <row r="4" spans="1:1" ht="49.5" customHeight="1" x14ac:dyDescent="0.35">
      <c r="A4" s="15" t="s">
        <v>2</v>
      </c>
    </row>
    <row r="5" spans="1:1" x14ac:dyDescent="0.35">
      <c r="A5" t="s">
        <v>41</v>
      </c>
    </row>
    <row r="6" spans="1:1" x14ac:dyDescent="0.35">
      <c r="A6"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Y27"/>
  <sheetViews>
    <sheetView zoomScaleNormal="100" workbookViewId="0">
      <pane xSplit="2" ySplit="1" topLeftCell="C2" activePane="bottomRight" state="frozen"/>
      <selection pane="topRight" activeCell="C1" sqref="C1"/>
      <selection pane="bottomLeft" activeCell="A5" sqref="A5"/>
      <selection pane="bottomRight" activeCell="E20" sqref="E20"/>
    </sheetView>
  </sheetViews>
  <sheetFormatPr defaultColWidth="8.7265625" defaultRowHeight="15.5" x14ac:dyDescent="0.35"/>
  <cols>
    <col min="1" max="1" width="10.54296875" style="1" customWidth="1"/>
    <col min="2" max="2" width="8.7265625" style="1"/>
    <col min="3" max="3" width="3"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81640625" style="1" bestFit="1" customWidth="1"/>
    <col min="12" max="12" width="2.54296875" style="1" customWidth="1"/>
    <col min="13" max="13" width="10.26953125" style="1" customWidth="1"/>
    <col min="14" max="17" width="12.81640625" style="1" customWidth="1"/>
    <col min="18" max="18" width="2.54296875" style="1" customWidth="1"/>
    <col min="19" max="19" width="15.1796875"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v>
      </c>
      <c r="B1" s="11"/>
      <c r="C1" s="11"/>
      <c r="D1" s="11"/>
      <c r="E1" s="11"/>
    </row>
    <row r="2" spans="1:25" ht="46.5" x14ac:dyDescent="0.35">
      <c r="B2" s="16" t="s">
        <v>4</v>
      </c>
      <c r="D2" s="33" t="s">
        <v>5</v>
      </c>
      <c r="E2" s="33"/>
      <c r="F2" s="33"/>
      <c r="G2" s="33"/>
      <c r="H2" s="33"/>
      <c r="I2" s="33"/>
      <c r="K2" s="16" t="s">
        <v>6</v>
      </c>
      <c r="M2" s="33" t="s">
        <v>7</v>
      </c>
      <c r="N2" s="34"/>
      <c r="O2" s="34"/>
      <c r="P2" s="34"/>
      <c r="Q2" s="34"/>
      <c r="R2" s="7"/>
      <c r="S2" s="33" t="s">
        <v>8</v>
      </c>
      <c r="T2" s="34"/>
      <c r="U2" s="34"/>
      <c r="W2" s="30" t="s">
        <v>9</v>
      </c>
      <c r="X2" s="30"/>
      <c r="Y2" s="30"/>
    </row>
    <row r="3" spans="1:25" x14ac:dyDescent="0.35">
      <c r="D3" s="6" t="s">
        <v>4</v>
      </c>
      <c r="G3" s="32" t="s">
        <v>10</v>
      </c>
      <c r="H3" s="32"/>
      <c r="I3" s="32"/>
      <c r="M3" s="2" t="s">
        <v>4</v>
      </c>
      <c r="N3" s="32" t="s">
        <v>11</v>
      </c>
      <c r="O3" s="32"/>
      <c r="P3" s="32"/>
      <c r="Q3" s="32"/>
      <c r="R3" s="8"/>
      <c r="S3" s="2" t="s">
        <v>4</v>
      </c>
      <c r="T3" s="31" t="s">
        <v>12</v>
      </c>
      <c r="U3" s="31"/>
      <c r="W3" s="2" t="s">
        <v>4</v>
      </c>
      <c r="X3" s="31"/>
      <c r="Y3" s="31"/>
    </row>
    <row r="4" spans="1:25" s="3" customFormat="1" ht="46.5" x14ac:dyDescent="0.35">
      <c r="E4" s="10" t="s">
        <v>13</v>
      </c>
      <c r="F4" s="3" t="s">
        <v>14</v>
      </c>
      <c r="G4" s="3" t="s">
        <v>15</v>
      </c>
      <c r="H4" s="3" t="s">
        <v>16</v>
      </c>
      <c r="I4" s="3" t="s">
        <v>17</v>
      </c>
      <c r="M4" s="6"/>
      <c r="N4" s="3" t="s">
        <v>15</v>
      </c>
      <c r="O4" s="3" t="s">
        <v>18</v>
      </c>
      <c r="P4" s="3" t="s">
        <v>40</v>
      </c>
      <c r="Q4" s="3" t="s">
        <v>17</v>
      </c>
      <c r="T4" s="3" t="s">
        <v>15</v>
      </c>
      <c r="U4" s="3" t="s">
        <v>17</v>
      </c>
      <c r="X4" s="3" t="s">
        <v>19</v>
      </c>
      <c r="Y4" s="3" t="s">
        <v>20</v>
      </c>
    </row>
    <row r="5" spans="1:25" x14ac:dyDescent="0.35">
      <c r="A5" s="1" t="s">
        <v>21</v>
      </c>
      <c r="B5" s="18">
        <f t="shared" ref="B5:B14" si="0">D5+K5</f>
        <v>-1.2250608613635829</v>
      </c>
      <c r="C5" s="17"/>
      <c r="D5" s="18">
        <f t="shared" ref="D5:D14" si="1">E5+F5</f>
        <v>-1.317742662773588</v>
      </c>
      <c r="E5" s="4">
        <v>-1.56878037182218</v>
      </c>
      <c r="F5" s="4">
        <v>0.25103770904859202</v>
      </c>
      <c r="G5" s="25">
        <v>0.10721820504980006</v>
      </c>
      <c r="H5" s="4">
        <v>-1</v>
      </c>
      <c r="I5" s="9">
        <f t="shared" ref="I5:I14" si="2">E5-G5-H5</f>
        <v>-0.67599857687198006</v>
      </c>
      <c r="J5" s="17"/>
      <c r="K5" s="18">
        <f t="shared" ref="K5:K14" si="3">M5+S5+W5</f>
        <v>9.268180141000501E-2</v>
      </c>
      <c r="L5" s="17"/>
      <c r="M5" s="26">
        <v>-0.37884772624153101</v>
      </c>
      <c r="N5" s="4">
        <v>0.19879984295733594</v>
      </c>
      <c r="O5" s="4">
        <f>'[1]Tariff Effects'!$D2</f>
        <v>-0.27768852375160297</v>
      </c>
      <c r="P5" s="4">
        <v>0</v>
      </c>
      <c r="Q5" s="9">
        <f t="shared" ref="Q5:Q14" si="4">M5-N5-O5-P5</f>
        <v>-0.29995904544726398</v>
      </c>
      <c r="R5" s="4"/>
      <c r="S5" s="26">
        <v>0.32904638986324403</v>
      </c>
      <c r="T5" s="4">
        <v>-7.7042373382864016E-2</v>
      </c>
      <c r="U5" s="9">
        <f t="shared" ref="U5:U12" si="5">S5-T5</f>
        <v>0.40608876324610804</v>
      </c>
      <c r="W5" s="27">
        <f t="shared" ref="W5:W14" si="6">X5+Y5</f>
        <v>0.142483137788292</v>
      </c>
      <c r="X5" s="4">
        <v>0.142483137788292</v>
      </c>
      <c r="Y5" s="9">
        <v>0</v>
      </c>
    </row>
    <row r="6" spans="1:25" x14ac:dyDescent="0.35">
      <c r="A6" s="1" t="s">
        <v>22</v>
      </c>
      <c r="B6" s="18">
        <f t="shared" si="0"/>
        <v>0.83788105818042535</v>
      </c>
      <c r="C6" s="17"/>
      <c r="D6" s="18">
        <f t="shared" si="1"/>
        <v>0.36029223680988948</v>
      </c>
      <c r="E6" s="4">
        <v>0.45621457955285999</v>
      </c>
      <c r="F6" s="4">
        <v>-9.5922342742970498E-2</v>
      </c>
      <c r="G6" s="25">
        <v>0.20781064721154097</v>
      </c>
      <c r="H6" s="4">
        <v>1.1000000000000001</v>
      </c>
      <c r="I6" s="9">
        <f t="shared" si="2"/>
        <v>-0.85159606765868112</v>
      </c>
      <c r="J6" s="17"/>
      <c r="K6" s="18">
        <f t="shared" si="3"/>
        <v>0.47758882137053588</v>
      </c>
      <c r="L6" s="17"/>
      <c r="M6" s="26">
        <v>0.19937027360175899</v>
      </c>
      <c r="N6" s="4">
        <v>0.52365204165539525</v>
      </c>
      <c r="O6" s="4">
        <f>'[1]Tariff Effects'!$D3</f>
        <v>-0.18697642327032349</v>
      </c>
      <c r="P6" s="4">
        <v>0</v>
      </c>
      <c r="Q6" s="9">
        <f t="shared" si="4"/>
        <v>-0.1373053447833128</v>
      </c>
      <c r="R6" s="4"/>
      <c r="S6" s="26">
        <v>-9.5750500099719096E-2</v>
      </c>
      <c r="T6" s="4">
        <v>-5.3981092403922015E-2</v>
      </c>
      <c r="U6" s="9">
        <f t="shared" si="5"/>
        <v>-4.1769407695797081E-2</v>
      </c>
      <c r="W6" s="27">
        <f t="shared" si="6"/>
        <v>0.373969047868496</v>
      </c>
      <c r="X6" s="4">
        <v>0.313969047868496</v>
      </c>
      <c r="Y6" s="9">
        <v>0.06</v>
      </c>
    </row>
    <row r="7" spans="1:25" x14ac:dyDescent="0.35">
      <c r="A7" s="1" t="s">
        <v>23</v>
      </c>
      <c r="B7" s="18">
        <f t="shared" si="0"/>
        <v>-5.5530732076123024E-2</v>
      </c>
      <c r="C7" s="17"/>
      <c r="D7" s="18">
        <f t="shared" si="1"/>
        <v>-0.42374857794484699</v>
      </c>
      <c r="E7" s="4">
        <v>-0.31053559630335098</v>
      </c>
      <c r="F7" s="4">
        <v>-0.113212981641496</v>
      </c>
      <c r="G7" s="25">
        <v>0.11553895556373803</v>
      </c>
      <c r="H7" s="4">
        <v>0</v>
      </c>
      <c r="I7" s="9">
        <f t="shared" si="2"/>
        <v>-0.42607455186708898</v>
      </c>
      <c r="J7" s="17"/>
      <c r="K7" s="18">
        <f t="shared" si="3"/>
        <v>0.36821784586872397</v>
      </c>
      <c r="L7" s="17"/>
      <c r="M7" s="26">
        <v>0.25076637782819</v>
      </c>
      <c r="N7" s="4">
        <v>0.50693322549689035</v>
      </c>
      <c r="O7" s="4">
        <f>'[1]Tariff Effects'!$D4</f>
        <v>-5.3090297376100701E-2</v>
      </c>
      <c r="P7" s="4">
        <v>0.1302244287440904</v>
      </c>
      <c r="Q7" s="9">
        <f t="shared" si="4"/>
        <v>-0.33330097903669004</v>
      </c>
      <c r="R7" s="4"/>
      <c r="S7" s="26">
        <v>-0.19438299598541001</v>
      </c>
      <c r="T7" s="4">
        <v>-5.2459904741132588E-2</v>
      </c>
      <c r="U7" s="9">
        <f t="shared" si="5"/>
        <v>-0.14192309124427743</v>
      </c>
      <c r="W7" s="27">
        <f t="shared" si="6"/>
        <v>0.311834464025944</v>
      </c>
      <c r="X7" s="4">
        <v>0.251834464025944</v>
      </c>
      <c r="Y7" s="9">
        <v>0.06</v>
      </c>
    </row>
    <row r="8" spans="1:25" x14ac:dyDescent="0.35">
      <c r="A8" s="1" t="s">
        <v>24</v>
      </c>
      <c r="B8" s="18">
        <f t="shared" si="0"/>
        <v>-0.25858862561101043</v>
      </c>
      <c r="C8" s="17"/>
      <c r="D8" s="18">
        <f t="shared" si="1"/>
        <v>-0.48254078872596701</v>
      </c>
      <c r="E8" s="4">
        <v>-0.32240826483298601</v>
      </c>
      <c r="F8" s="4">
        <v>-0.16013252389298099</v>
      </c>
      <c r="G8" s="25">
        <v>6.4685875013442001E-2</v>
      </c>
      <c r="H8" s="4">
        <v>-0.1</v>
      </c>
      <c r="I8" s="9">
        <f t="shared" si="2"/>
        <v>-0.28709413984642806</v>
      </c>
      <c r="J8" s="17"/>
      <c r="K8" s="18">
        <f t="shared" si="3"/>
        <v>0.22395216311495658</v>
      </c>
      <c r="L8" s="17"/>
      <c r="M8" s="26">
        <v>0.18760956169015899</v>
      </c>
      <c r="N8" s="4">
        <v>0.28886868888245609</v>
      </c>
      <c r="O8" s="4">
        <f>'[1]Tariff Effects'!$D5</f>
        <v>-6.8619953535890899E-2</v>
      </c>
      <c r="P8" s="4">
        <v>0.1231572800136581</v>
      </c>
      <c r="Q8" s="9">
        <f t="shared" si="4"/>
        <v>-0.15579645367006428</v>
      </c>
      <c r="R8" s="4"/>
      <c r="S8" s="26">
        <v>-0.10167812826666001</v>
      </c>
      <c r="T8" s="4">
        <v>-5.0963161238670812E-2</v>
      </c>
      <c r="U8" s="9">
        <f t="shared" si="5"/>
        <v>-5.0714967027989194E-2</v>
      </c>
      <c r="W8" s="27">
        <f t="shared" si="6"/>
        <v>0.13802072969145759</v>
      </c>
      <c r="X8" s="4">
        <v>7.8020729691457597E-2</v>
      </c>
      <c r="Y8" s="9">
        <v>0.06</v>
      </c>
    </row>
    <row r="9" spans="1:25" x14ac:dyDescent="0.35">
      <c r="A9" s="1" t="s">
        <v>25</v>
      </c>
      <c r="B9" s="18">
        <f t="shared" si="0"/>
        <v>-0.36374168809048957</v>
      </c>
      <c r="C9" s="17"/>
      <c r="D9" s="18">
        <f t="shared" si="1"/>
        <v>-0.30636474282095</v>
      </c>
      <c r="E9" s="4">
        <v>-0.14592627066215499</v>
      </c>
      <c r="F9" s="4">
        <v>-0.160438472158795</v>
      </c>
      <c r="G9" s="25">
        <v>-5.4281453748960123E-3</v>
      </c>
      <c r="H9" s="4">
        <v>0</v>
      </c>
      <c r="I9" s="9">
        <f t="shared" si="2"/>
        <v>-0.14049812528725897</v>
      </c>
      <c r="J9" s="17"/>
      <c r="K9" s="18">
        <f t="shared" si="3"/>
        <v>-5.7376945269539542E-2</v>
      </c>
      <c r="L9" s="17"/>
      <c r="M9" s="26">
        <v>5.4744706096082601E-3</v>
      </c>
      <c r="N9" s="4">
        <v>0.28226065289242247</v>
      </c>
      <c r="O9" s="4">
        <f>'[1]Tariff Effects'!$D6</f>
        <v>-0.12297404491783989</v>
      </c>
      <c r="P9" s="4">
        <v>-9.7799722802010998E-3</v>
      </c>
      <c r="Q9" s="9">
        <f t="shared" si="4"/>
        <v>-0.14403216508477321</v>
      </c>
      <c r="R9" s="4"/>
      <c r="S9" s="26">
        <v>-7.0499321197047105E-2</v>
      </c>
      <c r="T9" s="4">
        <v>-8.5867201991901398E-2</v>
      </c>
      <c r="U9" s="9">
        <f t="shared" si="5"/>
        <v>1.5367880794854294E-2</v>
      </c>
      <c r="W9" s="27">
        <f t="shared" si="6"/>
        <v>7.6479053178993006E-3</v>
      </c>
      <c r="X9" s="4">
        <v>-5.2352094682100697E-2</v>
      </c>
      <c r="Y9" s="9">
        <v>0.06</v>
      </c>
    </row>
    <row r="10" spans="1:25" x14ac:dyDescent="0.35">
      <c r="A10" s="1" t="s">
        <v>26</v>
      </c>
      <c r="B10" s="18">
        <f t="shared" si="0"/>
        <v>-0.72373862638661723</v>
      </c>
      <c r="C10" s="17"/>
      <c r="D10" s="18">
        <f t="shared" si="1"/>
        <v>-0.299684096152251</v>
      </c>
      <c r="E10" s="4">
        <v>-0.14033674106994001</v>
      </c>
      <c r="F10" s="4">
        <v>-0.15934735508231099</v>
      </c>
      <c r="G10" s="25">
        <v>-7.6241491499750014E-3</v>
      </c>
      <c r="H10" s="4">
        <v>0</v>
      </c>
      <c r="I10" s="9">
        <f t="shared" si="2"/>
        <v>-0.13271259191996501</v>
      </c>
      <c r="J10" s="17"/>
      <c r="K10" s="18">
        <f t="shared" si="3"/>
        <v>-0.42405453023436623</v>
      </c>
      <c r="L10" s="17"/>
      <c r="M10" s="26">
        <v>-0.25265927088123702</v>
      </c>
      <c r="N10" s="4">
        <v>0.41531322672398002</v>
      </c>
      <c r="O10" s="4">
        <f>'[1]Tariff Effects'!$D7</f>
        <v>-0.12356936103660199</v>
      </c>
      <c r="P10" s="4">
        <v>-9.5864404344534991E-3</v>
      </c>
      <c r="Q10" s="9">
        <f t="shared" si="4"/>
        <v>-0.53481669613416161</v>
      </c>
      <c r="R10" s="4"/>
      <c r="S10" s="26">
        <v>3.5787438582614801E-2</v>
      </c>
      <c r="T10" s="4">
        <v>-9.9962456757422255E-2</v>
      </c>
      <c r="U10" s="9">
        <f t="shared" si="5"/>
        <v>0.13574989534003706</v>
      </c>
      <c r="W10" s="27">
        <f t="shared" si="6"/>
        <v>-0.20718269793574401</v>
      </c>
      <c r="X10" s="4">
        <v>-0.26718269793574401</v>
      </c>
      <c r="Y10" s="9">
        <v>0.06</v>
      </c>
    </row>
    <row r="11" spans="1:25" x14ac:dyDescent="0.35">
      <c r="A11" s="1" t="s">
        <v>27</v>
      </c>
      <c r="B11" s="18">
        <f t="shared" si="0"/>
        <v>-0.652501298702859</v>
      </c>
      <c r="C11" s="17"/>
      <c r="D11" s="18">
        <f t="shared" si="1"/>
        <v>-0.277851215552816</v>
      </c>
      <c r="E11" s="4">
        <v>-0.12278515545255</v>
      </c>
      <c r="F11" s="4">
        <v>-0.155066060100266</v>
      </c>
      <c r="G11" s="25">
        <v>-6.7573908328201066E-3</v>
      </c>
      <c r="H11" s="4">
        <v>0</v>
      </c>
      <c r="I11" s="9">
        <f t="shared" si="2"/>
        <v>-0.1160277646197299</v>
      </c>
      <c r="J11" s="17"/>
      <c r="K11" s="18">
        <f t="shared" si="3"/>
        <v>-0.374650083150043</v>
      </c>
      <c r="L11" s="17"/>
      <c r="M11" s="26">
        <v>-0.105893959920281</v>
      </c>
      <c r="N11" s="4">
        <v>0.4057090400197218</v>
      </c>
      <c r="O11" s="4">
        <f>'[1]Tariff Effects'!$D8</f>
        <v>3.0835255336810197E-3</v>
      </c>
      <c r="P11" s="4">
        <v>-9.4211056322935013E-3</v>
      </c>
      <c r="Q11" s="9">
        <f t="shared" si="4"/>
        <v>-0.5052654198413904</v>
      </c>
      <c r="R11" s="4"/>
      <c r="S11" s="26">
        <v>3.5487256643590002E-2</v>
      </c>
      <c r="T11" s="4">
        <v>-9.360550407263378E-2</v>
      </c>
      <c r="U11" s="9">
        <f t="shared" si="5"/>
        <v>0.12909276071622378</v>
      </c>
      <c r="W11" s="27">
        <f t="shared" si="6"/>
        <v>-0.30424337987335198</v>
      </c>
      <c r="X11" s="4">
        <v>-0.36424337987335198</v>
      </c>
      <c r="Y11" s="9">
        <v>0.06</v>
      </c>
    </row>
    <row r="12" spans="1:25" x14ac:dyDescent="0.35">
      <c r="A12" s="1" t="s">
        <v>28</v>
      </c>
      <c r="B12" s="18">
        <f t="shared" si="0"/>
        <v>-0.57929218142295502</v>
      </c>
      <c r="D12" s="18">
        <f t="shared" si="1"/>
        <v>-0.29172731771916199</v>
      </c>
      <c r="E12" s="4">
        <v>-0.128194493971093</v>
      </c>
      <c r="F12" s="4">
        <v>-0.16353282374806899</v>
      </c>
      <c r="G12" s="25">
        <v>-7.0858850176907101E-3</v>
      </c>
      <c r="H12" s="4">
        <v>0</v>
      </c>
      <c r="I12" s="9">
        <f t="shared" si="2"/>
        <v>-0.12110860895340229</v>
      </c>
      <c r="J12" s="4"/>
      <c r="K12" s="18">
        <f t="shared" si="3"/>
        <v>-0.28756486370379308</v>
      </c>
      <c r="L12" s="4"/>
      <c r="M12" s="26">
        <v>0.13945022899229101</v>
      </c>
      <c r="N12" s="4">
        <v>0.24402937346095277</v>
      </c>
      <c r="O12" s="4">
        <f>'[1]Tariff Effects'!$D9</f>
        <v>4.6540645766720699E-2</v>
      </c>
      <c r="P12" s="4">
        <v>-9.2937361430736019E-3</v>
      </c>
      <c r="Q12" s="9">
        <f t="shared" si="4"/>
        <v>-0.14182605409230886</v>
      </c>
      <c r="R12" s="4"/>
      <c r="S12" s="26">
        <v>-4.0138683677341101E-2</v>
      </c>
      <c r="T12" s="4">
        <v>-8.7670944870807607E-2</v>
      </c>
      <c r="U12" s="9">
        <f t="shared" si="5"/>
        <v>4.7532261193466506E-2</v>
      </c>
      <c r="W12" s="27">
        <f t="shared" si="6"/>
        <v>-0.38687640901874298</v>
      </c>
      <c r="X12" s="4">
        <v>-0.38687640901874298</v>
      </c>
      <c r="Y12" s="9">
        <v>0</v>
      </c>
    </row>
    <row r="13" spans="1:25" x14ac:dyDescent="0.35">
      <c r="A13" s="1" t="s">
        <v>29</v>
      </c>
      <c r="B13" s="18">
        <f t="shared" si="0"/>
        <v>-0.5861237786229293</v>
      </c>
      <c r="C13" s="17"/>
      <c r="D13" s="18">
        <f t="shared" si="1"/>
        <v>-0.35566377542059202</v>
      </c>
      <c r="E13" s="4">
        <v>-0.194672599267536</v>
      </c>
      <c r="F13" s="4">
        <v>-0.160991176153056</v>
      </c>
      <c r="G13" s="25">
        <v>-7.1427005629469964E-3</v>
      </c>
      <c r="H13" s="4">
        <v>0</v>
      </c>
      <c r="I13" s="9">
        <f t="shared" si="2"/>
        <v>-0.187529898704589</v>
      </c>
      <c r="K13" s="18">
        <f t="shared" si="3"/>
        <v>-0.23046000320233731</v>
      </c>
      <c r="L13" s="4"/>
      <c r="M13" s="26">
        <v>0.179517283326634</v>
      </c>
      <c r="N13" s="4">
        <v>0.23867004118819241</v>
      </c>
      <c r="O13" s="4">
        <f>'[1]Tariff Effects'!$D10</f>
        <v>6.6262514254487703E-2</v>
      </c>
      <c r="P13" s="4">
        <v>-9.1545921236896033E-3</v>
      </c>
      <c r="Q13" s="9">
        <f t="shared" si="4"/>
        <v>-0.11626067999235651</v>
      </c>
      <c r="R13" s="4"/>
      <c r="S13" s="26">
        <v>1.9235766666891699E-2</v>
      </c>
      <c r="T13" s="4">
        <v>-9.49384998222082E-2</v>
      </c>
      <c r="U13" s="9">
        <f>S13-T13</f>
        <v>0.1141742664890999</v>
      </c>
      <c r="W13" s="27">
        <f t="shared" si="6"/>
        <v>-0.429213053195863</v>
      </c>
      <c r="X13" s="4">
        <v>-0.429213053195863</v>
      </c>
      <c r="Y13" s="9">
        <v>0</v>
      </c>
    </row>
    <row r="14" spans="1:25" x14ac:dyDescent="0.35">
      <c r="A14" s="1" t="s">
        <v>38</v>
      </c>
      <c r="B14" s="18">
        <f t="shared" si="0"/>
        <v>-1.0311910175566248</v>
      </c>
      <c r="D14" s="18">
        <f t="shared" si="1"/>
        <v>-0.38770826534542702</v>
      </c>
      <c r="E14" s="4">
        <v>-0.226943745143981</v>
      </c>
      <c r="F14" s="4">
        <v>-0.16076452020144599</v>
      </c>
      <c r="G14" s="28">
        <v>-7.3890013420450096E-3</v>
      </c>
      <c r="H14" s="4">
        <v>0</v>
      </c>
      <c r="I14" s="9">
        <f t="shared" si="2"/>
        <v>-0.21955474380193599</v>
      </c>
      <c r="K14" s="18">
        <f t="shared" si="3"/>
        <v>-0.64348275221119788</v>
      </c>
      <c r="L14" s="4"/>
      <c r="M14" s="26">
        <v>1.3088427076948701E-2</v>
      </c>
      <c r="N14" s="25">
        <v>4.3759904694448674E-2</v>
      </c>
      <c r="O14" s="4">
        <f>'[1]Tariff Effects'!$D11</f>
        <v>4.9599228577114698E-2</v>
      </c>
      <c r="P14" s="4">
        <v>-9.0361920061469009E-3</v>
      </c>
      <c r="Q14" s="9">
        <f t="shared" si="4"/>
        <v>-7.1234514188467768E-2</v>
      </c>
      <c r="R14" s="4"/>
      <c r="S14" s="26">
        <v>-3.8981017684141597E-2</v>
      </c>
      <c r="T14" s="25">
        <v>-0.106977689721723</v>
      </c>
      <c r="U14" s="9">
        <f>S14-T14</f>
        <v>6.7996672037581404E-2</v>
      </c>
      <c r="V14" s="17"/>
      <c r="W14" s="27">
        <f t="shared" si="6"/>
        <v>-0.61759016160400504</v>
      </c>
      <c r="X14" s="4">
        <v>-0.61759016160400504</v>
      </c>
      <c r="Y14" s="9">
        <v>0</v>
      </c>
    </row>
    <row r="15" spans="1:25" x14ac:dyDescent="0.35">
      <c r="A15" s="17"/>
      <c r="B15" s="20"/>
      <c r="D15" s="20"/>
      <c r="E15" s="4"/>
      <c r="F15" s="4"/>
      <c r="H15" s="4"/>
      <c r="K15" s="20"/>
      <c r="L15" s="4"/>
      <c r="M15" s="4"/>
      <c r="R15" s="4"/>
      <c r="S15" s="4"/>
      <c r="T15" s="4"/>
      <c r="U15" s="4"/>
      <c r="V15" s="17"/>
      <c r="W15" s="19"/>
      <c r="X15" s="4"/>
      <c r="Y15" s="4"/>
    </row>
    <row r="16" spans="1:25" x14ac:dyDescent="0.35">
      <c r="E16" s="17"/>
    </row>
    <row r="17" spans="2:6" x14ac:dyDescent="0.35">
      <c r="B17" s="17"/>
      <c r="D17" s="17"/>
      <c r="E17" s="4"/>
      <c r="F17" s="17"/>
    </row>
    <row r="18" spans="2:6" x14ac:dyDescent="0.35">
      <c r="D18" s="17"/>
      <c r="E18" s="4"/>
      <c r="F18" s="17"/>
    </row>
    <row r="19" spans="2:6" x14ac:dyDescent="0.35">
      <c r="D19" s="17"/>
      <c r="E19" s="4"/>
    </row>
    <row r="20" spans="2:6" x14ac:dyDescent="0.35">
      <c r="D20" s="17"/>
      <c r="E20" s="4"/>
    </row>
    <row r="21" spans="2:6" x14ac:dyDescent="0.35">
      <c r="D21" s="17"/>
      <c r="E21" s="4"/>
    </row>
    <row r="22" spans="2:6" x14ac:dyDescent="0.35">
      <c r="D22" s="17"/>
      <c r="E22" s="4"/>
    </row>
    <row r="23" spans="2:6" x14ac:dyDescent="0.35">
      <c r="D23" s="17"/>
      <c r="E23" s="4"/>
    </row>
    <row r="24" spans="2:6" x14ac:dyDescent="0.35">
      <c r="D24" s="17"/>
      <c r="E24" s="4"/>
    </row>
    <row r="25" spans="2:6" x14ac:dyDescent="0.35">
      <c r="D25" s="17"/>
      <c r="E25" s="4"/>
    </row>
    <row r="26" spans="2:6" x14ac:dyDescent="0.35">
      <c r="D26" s="17"/>
      <c r="E26" s="4"/>
    </row>
    <row r="27" spans="2:6" x14ac:dyDescent="0.35">
      <c r="D27" s="17"/>
    </row>
  </sheetData>
  <mergeCells count="8">
    <mergeCell ref="W2:Y2"/>
    <mergeCell ref="X3:Y3"/>
    <mergeCell ref="G3:I3"/>
    <mergeCell ref="N3:Q3"/>
    <mergeCell ref="T3:U3"/>
    <mergeCell ref="D2:I2"/>
    <mergeCell ref="M2:Q2"/>
    <mergeCell ref="S2:U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5"/>
  <sheetViews>
    <sheetView workbookViewId="0">
      <selection activeCell="A8" sqref="A8"/>
    </sheetView>
  </sheetViews>
  <sheetFormatPr defaultColWidth="8.7265625"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1" t="s">
        <v>30</v>
      </c>
      <c r="B1" s="11"/>
      <c r="C1" s="11"/>
      <c r="D1" s="12"/>
      <c r="E1" s="12"/>
      <c r="F1" s="12"/>
      <c r="G1" s="12"/>
      <c r="H1" s="12"/>
      <c r="I1" s="13"/>
      <c r="J1" s="12"/>
    </row>
    <row r="2" spans="1:10" x14ac:dyDescent="0.35">
      <c r="A2" s="11"/>
      <c r="B2" s="11"/>
      <c r="C2" s="11"/>
      <c r="D2" s="35" t="s">
        <v>31</v>
      </c>
      <c r="E2" s="35"/>
      <c r="F2" s="12"/>
      <c r="G2" s="12"/>
      <c r="H2" s="12"/>
      <c r="I2" s="13"/>
      <c r="J2" s="12"/>
    </row>
    <row r="3" spans="1:10" ht="31" x14ac:dyDescent="0.35">
      <c r="A3" s="3"/>
      <c r="B3" s="3" t="s">
        <v>4</v>
      </c>
      <c r="C3" s="5" t="s">
        <v>32</v>
      </c>
      <c r="D3" s="3" t="s">
        <v>33</v>
      </c>
      <c r="E3" s="3" t="s">
        <v>34</v>
      </c>
      <c r="F3" s="3" t="s">
        <v>15</v>
      </c>
      <c r="G3" s="3" t="s">
        <v>18</v>
      </c>
      <c r="H3" s="3" t="s">
        <v>39</v>
      </c>
      <c r="I3" s="3" t="s">
        <v>35</v>
      </c>
      <c r="J3" s="3"/>
    </row>
    <row r="4" spans="1:10" x14ac:dyDescent="0.35">
      <c r="A4" s="1" t="s">
        <v>21</v>
      </c>
      <c r="B4" s="4">
        <f t="shared" ref="B4:B13" si="0">C4+SUM(F4:I4)</f>
        <v>-1.2250608613635829</v>
      </c>
      <c r="C4" s="4">
        <f t="shared" ref="C4:C10" si="1">D4+E4</f>
        <v>-0.31883115002454399</v>
      </c>
      <c r="D4" s="19">
        <f>'Table 1'!F5+'Table 1'!I5</f>
        <v>-0.42496086782338804</v>
      </c>
      <c r="E4" s="19">
        <f>'Table 1'!Q5+'Table 1'!U5</f>
        <v>0.10612971779884406</v>
      </c>
      <c r="F4" s="4">
        <f>'Table 1'!G5+'Table 1'!N5+'Table 1'!T5+'Table 1'!Y5</f>
        <v>0.22897567462427199</v>
      </c>
      <c r="G4" s="4">
        <f>'Table 1'!O5</f>
        <v>-0.27768852375160297</v>
      </c>
      <c r="H4" s="4">
        <f>'Table 1'!X5</f>
        <v>0.142483137788292</v>
      </c>
      <c r="I4" s="19">
        <f>'Table 1'!H5</f>
        <v>-1</v>
      </c>
      <c r="J4" s="4"/>
    </row>
    <row r="5" spans="1:10" x14ac:dyDescent="0.35">
      <c r="A5" s="1" t="s">
        <v>22</v>
      </c>
      <c r="B5" s="4">
        <f t="shared" si="0"/>
        <v>0.83788105818042524</v>
      </c>
      <c r="C5" s="4">
        <f t="shared" si="1"/>
        <v>-1.1265931628807615</v>
      </c>
      <c r="D5" s="19">
        <f>'Table 1'!F6+'Table 1'!I6</f>
        <v>-0.94751841040165163</v>
      </c>
      <c r="E5" s="19">
        <f>'Table 1'!Q6+'Table 1'!U6</f>
        <v>-0.17907475247910987</v>
      </c>
      <c r="F5" s="4">
        <f>'Table 1'!G6+'Table 1'!N6+'Table 1'!T6+'Table 1'!Y6</f>
        <v>0.73748159646301414</v>
      </c>
      <c r="G5" s="4">
        <f>'Table 1'!O6</f>
        <v>-0.18697642327032349</v>
      </c>
      <c r="H5" s="4">
        <f>'Table 1'!X6</f>
        <v>0.313969047868496</v>
      </c>
      <c r="I5" s="19">
        <f>'Table 1'!H6</f>
        <v>1.1000000000000001</v>
      </c>
      <c r="J5" s="4"/>
    </row>
    <row r="6" spans="1:10" s="8" customFormat="1" x14ac:dyDescent="0.35">
      <c r="A6" s="1" t="s">
        <v>23</v>
      </c>
      <c r="B6" s="4">
        <f t="shared" si="0"/>
        <v>-0.18575516082021326</v>
      </c>
      <c r="C6" s="4">
        <f t="shared" si="1"/>
        <v>-1.0145116037895523</v>
      </c>
      <c r="D6" s="19">
        <f>'Table 1'!F7+'Table 1'!I7</f>
        <v>-0.53928753350858494</v>
      </c>
      <c r="E6" s="19">
        <f>'Table 1'!Q7+'Table 1'!U7</f>
        <v>-0.47522407028096747</v>
      </c>
      <c r="F6" s="4">
        <f>'Table 1'!G7+'Table 1'!N7+'Table 1'!T7+'Table 1'!Y7</f>
        <v>0.63001227631949575</v>
      </c>
      <c r="G6" s="4">
        <f>'Table 1'!O7</f>
        <v>-5.3090297376100701E-2</v>
      </c>
      <c r="H6" s="4">
        <f>'Table 1'!X7</f>
        <v>0.251834464025944</v>
      </c>
      <c r="I6" s="19">
        <f>'Table 1'!H7</f>
        <v>0</v>
      </c>
      <c r="J6" s="29"/>
    </row>
    <row r="7" spans="1:10" s="8" customFormat="1" x14ac:dyDescent="0.35">
      <c r="A7" s="1" t="s">
        <v>24</v>
      </c>
      <c r="B7" s="4">
        <f t="shared" si="0"/>
        <v>-0.38174590562466848</v>
      </c>
      <c r="C7" s="4">
        <f t="shared" si="1"/>
        <v>-0.65373808443746251</v>
      </c>
      <c r="D7" s="19">
        <f>'Table 1'!F8+'Table 1'!I8</f>
        <v>-0.44722666373940906</v>
      </c>
      <c r="E7" s="19">
        <f>'Table 1'!Q8+'Table 1'!U8</f>
        <v>-0.20651142069805348</v>
      </c>
      <c r="F7" s="4">
        <f>'Table 1'!G8+'Table 1'!N8+'Table 1'!T8+'Table 1'!Y8</f>
        <v>0.36259140265722728</v>
      </c>
      <c r="G7" s="4">
        <f>'Table 1'!O8</f>
        <v>-6.8619953535890899E-2</v>
      </c>
      <c r="H7" s="4">
        <f>'Table 1'!X8</f>
        <v>7.8020729691457597E-2</v>
      </c>
      <c r="I7" s="19">
        <f>'Table 1'!H8</f>
        <v>-0.1</v>
      </c>
      <c r="J7" s="29"/>
    </row>
    <row r="8" spans="1:10" s="8" customFormat="1" x14ac:dyDescent="0.35">
      <c r="A8" s="1" t="s">
        <v>25</v>
      </c>
      <c r="B8" s="4">
        <f t="shared" si="0"/>
        <v>-0.3539617158102884</v>
      </c>
      <c r="C8" s="4">
        <f t="shared" si="1"/>
        <v>-0.42960088173597288</v>
      </c>
      <c r="D8" s="19">
        <f>'Table 1'!F9+'Table 1'!I9</f>
        <v>-0.30093659744605394</v>
      </c>
      <c r="E8" s="19">
        <f>'Table 1'!Q9+'Table 1'!U9</f>
        <v>-0.12866428428991891</v>
      </c>
      <c r="F8" s="4">
        <f>'Table 1'!G9+'Table 1'!N9+'Table 1'!T9+'Table 1'!Y9</f>
        <v>0.25096530552562507</v>
      </c>
      <c r="G8" s="4">
        <f>'Table 1'!O9</f>
        <v>-0.12297404491783989</v>
      </c>
      <c r="H8" s="4">
        <f>'Table 1'!X9</f>
        <v>-5.2352094682100697E-2</v>
      </c>
      <c r="I8" s="19">
        <f>'Table 1'!H9</f>
        <v>0</v>
      </c>
      <c r="J8" s="29"/>
    </row>
    <row r="9" spans="1:10" x14ac:dyDescent="0.35">
      <c r="A9" s="1" t="s">
        <v>26</v>
      </c>
      <c r="B9" s="4">
        <f t="shared" si="0"/>
        <v>-0.71415218595216379</v>
      </c>
      <c r="C9" s="4">
        <f t="shared" si="1"/>
        <v>-0.69112674779640049</v>
      </c>
      <c r="D9" s="19">
        <f>'Table 1'!F10+'Table 1'!I10</f>
        <v>-0.292059947002276</v>
      </c>
      <c r="E9" s="19">
        <f>'Table 1'!Q10+'Table 1'!U10</f>
        <v>-0.39906680079412454</v>
      </c>
      <c r="F9" s="4">
        <f>'Table 1'!G10+'Table 1'!N10+'Table 1'!T10+'Table 1'!Y10</f>
        <v>0.36772662081658275</v>
      </c>
      <c r="G9" s="4">
        <f>'Table 1'!O10</f>
        <v>-0.12356936103660199</v>
      </c>
      <c r="H9" s="4">
        <f>'Table 1'!X10</f>
        <v>-0.26718269793574401</v>
      </c>
      <c r="I9" s="19">
        <f>'Table 1'!H10</f>
        <v>0</v>
      </c>
      <c r="J9" s="4"/>
    </row>
    <row r="10" spans="1:10" x14ac:dyDescent="0.35">
      <c r="A10" s="1" t="s">
        <v>27</v>
      </c>
      <c r="B10" s="4">
        <f t="shared" si="0"/>
        <v>-0.64308019307056563</v>
      </c>
      <c r="C10" s="4">
        <f t="shared" si="1"/>
        <v>-0.6472664838451625</v>
      </c>
      <c r="D10" s="19">
        <f>'Table 1'!F11+'Table 1'!I11</f>
        <v>-0.27109382471999588</v>
      </c>
      <c r="E10" s="19">
        <f>'Table 1'!Q11+'Table 1'!U11</f>
        <v>-0.37617265912516662</v>
      </c>
      <c r="F10" s="4">
        <f>'Table 1'!G11+'Table 1'!N11+'Table 1'!T11+'Table 1'!Y11</f>
        <v>0.36534614511426788</v>
      </c>
      <c r="G10" s="4">
        <f>'Table 1'!O11</f>
        <v>3.0835255336810197E-3</v>
      </c>
      <c r="H10" s="4">
        <f>'Table 1'!X11</f>
        <v>-0.36424337987335198</v>
      </c>
      <c r="I10" s="19">
        <f>'Table 1'!H11</f>
        <v>0</v>
      </c>
      <c r="J10" s="4"/>
    </row>
    <row r="11" spans="1:10" x14ac:dyDescent="0.35">
      <c r="A11" s="1" t="s">
        <v>28</v>
      </c>
      <c r="B11" s="4">
        <f t="shared" si="0"/>
        <v>-0.56999844527988153</v>
      </c>
      <c r="C11" s="4">
        <f t="shared" ref="C11" si="2">D11+E11</f>
        <v>-0.37893522560031367</v>
      </c>
      <c r="D11" s="19">
        <f>'Table 1'!F12+'Table 1'!I12</f>
        <v>-0.2846414327014713</v>
      </c>
      <c r="E11" s="19">
        <f>'Table 1'!Q12+'Table 1'!U12</f>
        <v>-9.4293792898842349E-2</v>
      </c>
      <c r="F11" s="4">
        <f>'Table 1'!G12+'Table 1'!N12+'Table 1'!T12+'Table 1'!Y12</f>
        <v>0.14927254357245445</v>
      </c>
      <c r="G11" s="4">
        <f>'Table 1'!O12</f>
        <v>4.6540645766720699E-2</v>
      </c>
      <c r="H11" s="4">
        <f>'Table 1'!X12</f>
        <v>-0.38687640901874298</v>
      </c>
      <c r="I11" s="19">
        <f>'Table 1'!H12</f>
        <v>0</v>
      </c>
    </row>
    <row r="12" spans="1:10" x14ac:dyDescent="0.35">
      <c r="A12" s="1" t="s">
        <v>29</v>
      </c>
      <c r="B12" s="4">
        <f t="shared" si="0"/>
        <v>-0.57696918649923967</v>
      </c>
      <c r="C12" s="4">
        <f>D12+E12</f>
        <v>-0.35060748836090161</v>
      </c>
      <c r="D12" s="19">
        <f>'Table 1'!F13+'Table 1'!I13</f>
        <v>-0.348521074857645</v>
      </c>
      <c r="E12" s="19">
        <f>'Table 1'!Q13+'Table 1'!U13</f>
        <v>-2.0864135032566122E-3</v>
      </c>
      <c r="F12" s="4">
        <f>'Table 1'!G13+'Table 1'!N13+'Table 1'!T13+'Table 1'!Y13</f>
        <v>0.13658884080303721</v>
      </c>
      <c r="G12" s="4">
        <f>'Table 1'!O13</f>
        <v>6.6262514254487703E-2</v>
      </c>
      <c r="H12" s="4">
        <f>'Table 1'!X13</f>
        <v>-0.429213053195863</v>
      </c>
      <c r="I12" s="19">
        <f>'Table 1'!H13</f>
        <v>0</v>
      </c>
    </row>
    <row r="13" spans="1:10" x14ac:dyDescent="0.35">
      <c r="A13" s="1" t="s">
        <v>38</v>
      </c>
      <c r="B13" s="4">
        <f t="shared" si="0"/>
        <v>-1.022154825550478</v>
      </c>
      <c r="C13" s="4">
        <f>D13+E13</f>
        <v>-0.38355710615426836</v>
      </c>
      <c r="D13" s="19">
        <f>'Table 1'!F14+'Table 1'!I14</f>
        <v>-0.38031926400338201</v>
      </c>
      <c r="E13" s="19">
        <f>'Table 1'!Q14+'Table 1'!U14</f>
        <v>-3.2378421508863636E-3</v>
      </c>
      <c r="F13" s="4">
        <f>'Table 1'!G14+'Table 1'!N14+'Table 1'!T14+'Table 1'!Y14</f>
        <v>-7.060678636931933E-2</v>
      </c>
      <c r="G13" s="4">
        <f>'Table 1'!O14</f>
        <v>4.9599228577114698E-2</v>
      </c>
      <c r="H13" s="4">
        <f>'Table 1'!X14</f>
        <v>-0.61759016160400504</v>
      </c>
      <c r="I13" s="19">
        <f>'Table 1'!H14</f>
        <v>0</v>
      </c>
    </row>
    <row r="15" spans="1:10" x14ac:dyDescent="0.35">
      <c r="E15" s="17"/>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Y15"/>
  <sheetViews>
    <sheetView topLeftCell="H1" zoomScaleNormal="100" workbookViewId="0">
      <selection activeCell="W4" sqref="W4"/>
    </sheetView>
  </sheetViews>
  <sheetFormatPr defaultColWidth="8.7265625"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453125" style="1" bestFit="1" customWidth="1"/>
    <col min="7" max="7" width="9.81640625" style="1" bestFit="1" customWidth="1"/>
    <col min="8" max="8" width="15.54296875" style="1" customWidth="1"/>
    <col min="9" max="9" width="9.81640625" style="1" bestFit="1" customWidth="1"/>
    <col min="10" max="10" width="2.54296875" style="1" customWidth="1"/>
    <col min="11" max="11" width="19.453125" style="1" customWidth="1"/>
    <col min="12" max="12" width="2.54296875" style="1" customWidth="1"/>
    <col min="13" max="13" width="6" style="1" bestFit="1" customWidth="1"/>
    <col min="14" max="14" width="7.453125" style="1" bestFit="1" customWidth="1"/>
    <col min="15" max="16" width="8.81640625" style="1" customWidth="1"/>
    <col min="17" max="17" width="8.453125" style="1" customWidth="1"/>
    <col min="18" max="18" width="2.54296875" style="1" customWidth="1"/>
    <col min="19" max="19" width="6"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36</v>
      </c>
      <c r="B1" s="11"/>
      <c r="C1" s="11"/>
      <c r="D1" s="11"/>
      <c r="E1" s="11"/>
    </row>
    <row r="2" spans="1:25" s="21" customFormat="1" ht="62" x14ac:dyDescent="0.35">
      <c r="B2" s="16" t="s">
        <v>4</v>
      </c>
      <c r="D2" s="33" t="s">
        <v>5</v>
      </c>
      <c r="E2" s="33"/>
      <c r="F2" s="33"/>
      <c r="G2" s="33"/>
      <c r="H2" s="33"/>
      <c r="I2" s="33"/>
      <c r="K2" s="16" t="s">
        <v>6</v>
      </c>
      <c r="M2" s="33" t="s">
        <v>7</v>
      </c>
      <c r="N2" s="34"/>
      <c r="O2" s="34"/>
      <c r="P2" s="34"/>
      <c r="Q2" s="34"/>
      <c r="R2" s="16"/>
      <c r="S2" s="33" t="s">
        <v>8</v>
      </c>
      <c r="T2" s="34"/>
      <c r="U2" s="34"/>
      <c r="W2" s="30" t="s">
        <v>9</v>
      </c>
      <c r="X2" s="30"/>
      <c r="Y2" s="30"/>
    </row>
    <row r="3" spans="1:25" s="21" customFormat="1" x14ac:dyDescent="0.35">
      <c r="D3" s="22" t="s">
        <v>4</v>
      </c>
      <c r="G3" s="30" t="s">
        <v>10</v>
      </c>
      <c r="H3" s="30"/>
      <c r="I3" s="30"/>
      <c r="M3" s="16" t="s">
        <v>4</v>
      </c>
      <c r="N3" s="30" t="s">
        <v>11</v>
      </c>
      <c r="O3" s="30"/>
      <c r="P3" s="30"/>
      <c r="Q3" s="30"/>
      <c r="R3" s="23"/>
      <c r="S3" s="16" t="s">
        <v>4</v>
      </c>
      <c r="T3" s="36" t="s">
        <v>12</v>
      </c>
      <c r="U3" s="36"/>
      <c r="W3" s="16" t="s">
        <v>4</v>
      </c>
      <c r="X3" s="36"/>
      <c r="Y3" s="36"/>
    </row>
    <row r="4" spans="1:25" s="3" customFormat="1" ht="46.5" x14ac:dyDescent="0.35">
      <c r="E4" s="10" t="s">
        <v>13</v>
      </c>
      <c r="F4" s="3" t="s">
        <v>14</v>
      </c>
      <c r="G4" s="3" t="s">
        <v>15</v>
      </c>
      <c r="H4" s="3" t="s">
        <v>16</v>
      </c>
      <c r="I4" s="3" t="s">
        <v>17</v>
      </c>
      <c r="M4" s="6"/>
      <c r="N4" s="3" t="s">
        <v>15</v>
      </c>
      <c r="O4" s="3" t="s">
        <v>18</v>
      </c>
      <c r="P4" s="3" t="s">
        <v>40</v>
      </c>
      <c r="Q4" s="3" t="s">
        <v>17</v>
      </c>
      <c r="T4" s="3" t="s">
        <v>15</v>
      </c>
      <c r="U4" s="3" t="s">
        <v>17</v>
      </c>
      <c r="X4" s="3" t="s">
        <v>19</v>
      </c>
      <c r="Y4" s="3" t="s">
        <v>20</v>
      </c>
    </row>
    <row r="5" spans="1:25" x14ac:dyDescent="0.35">
      <c r="A5" s="1" t="s">
        <v>21</v>
      </c>
      <c r="B5" s="18">
        <v>-1.463387599350785E-2</v>
      </c>
      <c r="C5" s="18"/>
      <c r="D5" s="18">
        <v>-5.773159728050814E-15</v>
      </c>
      <c r="E5" s="18">
        <v>-0.32440759590891011</v>
      </c>
      <c r="F5" s="18">
        <v>0.32440759590890433</v>
      </c>
      <c r="G5" s="18">
        <v>0</v>
      </c>
      <c r="H5" s="18">
        <v>0</v>
      </c>
      <c r="I5" s="18">
        <v>-0.32440759590891011</v>
      </c>
      <c r="J5" s="18"/>
      <c r="K5" s="18">
        <v>-1.4633875993502021E-2</v>
      </c>
      <c r="L5" s="18"/>
      <c r="M5" s="18">
        <v>3.3805000284626963E-2</v>
      </c>
      <c r="N5" s="18">
        <v>0</v>
      </c>
      <c r="O5" s="18">
        <v>0</v>
      </c>
      <c r="P5" s="18">
        <v>0</v>
      </c>
      <c r="Q5" s="18">
        <v>3.3805000284626963E-2</v>
      </c>
      <c r="R5" s="18"/>
      <c r="S5" s="18">
        <v>-4.8438876278128984E-2</v>
      </c>
      <c r="T5" s="18">
        <v>0</v>
      </c>
      <c r="U5" s="18">
        <v>-4.8438876278128984E-2</v>
      </c>
      <c r="V5" s="18"/>
      <c r="W5" s="18">
        <v>0</v>
      </c>
      <c r="X5" s="18">
        <v>0</v>
      </c>
      <c r="Y5" s="18">
        <v>0</v>
      </c>
    </row>
    <row r="6" spans="1:25" x14ac:dyDescent="0.35">
      <c r="A6" s="1" t="s">
        <v>22</v>
      </c>
      <c r="B6" s="18">
        <v>6.9486174591281147E-3</v>
      </c>
      <c r="C6" s="18"/>
      <c r="D6" s="18">
        <v>-5.1582422316512888E-3</v>
      </c>
      <c r="E6" s="18">
        <v>1.970609507441401E-2</v>
      </c>
      <c r="F6" s="18">
        <v>-2.4864337306065298E-2</v>
      </c>
      <c r="G6" s="18">
        <v>0</v>
      </c>
      <c r="H6" s="18">
        <v>0</v>
      </c>
      <c r="I6" s="18">
        <v>1.9706095074413899E-2</v>
      </c>
      <c r="J6" s="18"/>
      <c r="K6" s="18">
        <v>1.2106859690779348E-2</v>
      </c>
      <c r="L6" s="18"/>
      <c r="M6" s="18">
        <v>5.0481379965410994E-2</v>
      </c>
      <c r="N6" s="18">
        <v>0</v>
      </c>
      <c r="O6" s="18">
        <v>0</v>
      </c>
      <c r="P6" s="18">
        <v>0</v>
      </c>
      <c r="Q6" s="18">
        <v>5.0481379965410966E-2</v>
      </c>
      <c r="R6" s="18"/>
      <c r="S6" s="18">
        <v>-3.7827791051741597E-2</v>
      </c>
      <c r="T6" s="18">
        <v>0</v>
      </c>
      <c r="U6" s="18">
        <v>-3.7827791051741597E-2</v>
      </c>
      <c r="V6" s="18"/>
      <c r="W6" s="18">
        <v>-5.467292228900078E-4</v>
      </c>
      <c r="X6" s="18">
        <v>-5.467292228900078E-4</v>
      </c>
      <c r="Y6" s="18">
        <v>0</v>
      </c>
    </row>
    <row r="7" spans="1:25" x14ac:dyDescent="0.35">
      <c r="A7" s="1" t="s">
        <v>23</v>
      </c>
      <c r="B7" s="18">
        <v>-0.16967342293062426</v>
      </c>
      <c r="C7" s="18"/>
      <c r="D7" s="18">
        <v>-3.19698539481994E-4</v>
      </c>
      <c r="E7" s="18">
        <v>-6.4491607785488986E-2</v>
      </c>
      <c r="F7" s="18">
        <v>6.4171909246007006E-2</v>
      </c>
      <c r="G7" s="18">
        <v>0</v>
      </c>
      <c r="H7" s="18">
        <v>0</v>
      </c>
      <c r="I7" s="18">
        <v>-6.4491607785488958E-2</v>
      </c>
      <c r="J7" s="18"/>
      <c r="K7" s="18">
        <v>-0.16935372439114227</v>
      </c>
      <c r="L7" s="18"/>
      <c r="M7" s="18">
        <v>1.6702054529151994E-2</v>
      </c>
      <c r="N7" s="18">
        <v>0</v>
      </c>
      <c r="O7" s="18">
        <v>0</v>
      </c>
      <c r="P7" s="18">
        <v>0</v>
      </c>
      <c r="Q7" s="18">
        <v>1.6702054529151966E-2</v>
      </c>
      <c r="R7" s="18"/>
      <c r="S7" s="18">
        <v>-0.18634660301574829</v>
      </c>
      <c r="T7" s="18">
        <v>0</v>
      </c>
      <c r="U7" s="18">
        <v>-0.18634660301574829</v>
      </c>
      <c r="V7" s="18"/>
      <c r="W7" s="18">
        <v>2.908240954540009E-4</v>
      </c>
      <c r="X7" s="18">
        <v>2.908240954540009E-4</v>
      </c>
      <c r="Y7" s="18">
        <v>0</v>
      </c>
    </row>
    <row r="8" spans="1:25" x14ac:dyDescent="0.35">
      <c r="A8" s="1" t="s">
        <v>24</v>
      </c>
      <c r="B8" s="18">
        <v>-0.16416786492313085</v>
      </c>
      <c r="C8" s="18"/>
      <c r="D8" s="18">
        <v>-4.4052993772902838E-4</v>
      </c>
      <c r="E8" s="18">
        <v>-1.6544428826426039E-2</v>
      </c>
      <c r="F8" s="18">
        <v>1.610389888869701E-2</v>
      </c>
      <c r="G8" s="18">
        <v>0</v>
      </c>
      <c r="H8" s="18">
        <v>0</v>
      </c>
      <c r="I8" s="18">
        <v>-1.6544428826426039E-2</v>
      </c>
      <c r="J8" s="18"/>
      <c r="K8" s="18">
        <v>-0.16372733498540182</v>
      </c>
      <c r="L8" s="18"/>
      <c r="M8" s="18">
        <v>1.0525986148043981E-2</v>
      </c>
      <c r="N8" s="18">
        <v>0</v>
      </c>
      <c r="O8" s="18">
        <v>0</v>
      </c>
      <c r="P8" s="18">
        <v>0</v>
      </c>
      <c r="Q8" s="18">
        <v>1.0525986148044009E-2</v>
      </c>
      <c r="R8" s="18"/>
      <c r="S8" s="18">
        <v>-0.1743434408556952</v>
      </c>
      <c r="T8" s="18">
        <v>0</v>
      </c>
      <c r="U8" s="18">
        <v>-0.1743434408556952</v>
      </c>
      <c r="V8" s="18"/>
      <c r="W8" s="18">
        <v>9.0119722249398793E-5</v>
      </c>
      <c r="X8" s="18">
        <v>9.0119722249398793E-5</v>
      </c>
      <c r="Y8" s="18">
        <v>0</v>
      </c>
    </row>
    <row r="9" spans="1:25" x14ac:dyDescent="0.35">
      <c r="A9" s="1" t="s">
        <v>25</v>
      </c>
      <c r="B9" s="18">
        <v>-0.14522618756415426</v>
      </c>
      <c r="C9" s="18"/>
      <c r="D9" s="18">
        <v>-2.3346923602501901E-4</v>
      </c>
      <c r="E9" s="18">
        <v>-3.9741810752741996E-2</v>
      </c>
      <c r="F9" s="18">
        <v>3.9508341516717005E-2</v>
      </c>
      <c r="G9" s="18">
        <v>0</v>
      </c>
      <c r="H9" s="18">
        <v>0</v>
      </c>
      <c r="I9" s="18">
        <v>-3.9741810752741982E-2</v>
      </c>
      <c r="J9" s="18"/>
      <c r="K9" s="18">
        <v>-0.14499271832812921</v>
      </c>
      <c r="L9" s="18"/>
      <c r="M9" s="18">
        <v>1.3228275511512979E-2</v>
      </c>
      <c r="N9" s="18">
        <v>0</v>
      </c>
      <c r="O9" s="18">
        <v>0</v>
      </c>
      <c r="P9" s="18">
        <v>0</v>
      </c>
      <c r="Q9" s="18">
        <v>1.3228275511512955E-2</v>
      </c>
      <c r="R9" s="18"/>
      <c r="S9" s="18">
        <v>-0.15816051335825432</v>
      </c>
      <c r="T9" s="18">
        <v>0</v>
      </c>
      <c r="U9" s="18">
        <v>-0.15816051335825432</v>
      </c>
      <c r="V9" s="18"/>
      <c r="W9" s="18">
        <v>-6.0480481387896468E-5</v>
      </c>
      <c r="X9" s="18">
        <v>-6.0480481387896468E-5</v>
      </c>
      <c r="Y9" s="18">
        <v>0</v>
      </c>
    </row>
    <row r="10" spans="1:25" x14ac:dyDescent="0.35">
      <c r="A10" s="1" t="s">
        <v>26</v>
      </c>
      <c r="B10" s="18">
        <v>-0.13559098676555936</v>
      </c>
      <c r="C10" s="18"/>
      <c r="D10" s="18">
        <v>-2.311362744260026E-4</v>
      </c>
      <c r="E10" s="18">
        <v>-2.7098555134223018E-2</v>
      </c>
      <c r="F10" s="18">
        <v>2.6867418859797015E-2</v>
      </c>
      <c r="G10" s="18">
        <v>0</v>
      </c>
      <c r="H10" s="18">
        <v>0</v>
      </c>
      <c r="I10" s="18">
        <v>-2.7098555134223018E-2</v>
      </c>
      <c r="J10" s="18"/>
      <c r="K10" s="18">
        <v>-0.1353598504911333</v>
      </c>
      <c r="L10" s="18"/>
      <c r="M10" s="18">
        <v>1.436862845424397E-2</v>
      </c>
      <c r="N10" s="18">
        <v>0</v>
      </c>
      <c r="O10" s="18">
        <v>0</v>
      </c>
      <c r="P10" s="18">
        <v>0</v>
      </c>
      <c r="Q10" s="18">
        <v>1.4368628454243915E-2</v>
      </c>
      <c r="R10" s="18"/>
      <c r="S10" s="18">
        <v>-0.14941972853152521</v>
      </c>
      <c r="T10" s="18">
        <v>0</v>
      </c>
      <c r="U10" s="18">
        <v>-0.14941972853152519</v>
      </c>
      <c r="V10" s="18"/>
      <c r="W10" s="18">
        <v>-3.087504138520325E-4</v>
      </c>
      <c r="X10" s="18">
        <v>-3.087504138520325E-4</v>
      </c>
      <c r="Y10" s="18">
        <v>0</v>
      </c>
    </row>
    <row r="11" spans="1:25" x14ac:dyDescent="0.35">
      <c r="A11" s="1" t="s">
        <v>27</v>
      </c>
      <c r="B11" s="18">
        <v>-2.2145928205424714E-2</v>
      </c>
      <c r="C11" s="18"/>
      <c r="D11" s="18">
        <v>-2.1191559145222749E-4</v>
      </c>
      <c r="E11" s="18">
        <v>-2.5887308992706207E-2</v>
      </c>
      <c r="F11" s="18">
        <v>2.5675393401253993E-2</v>
      </c>
      <c r="G11" s="18">
        <v>0</v>
      </c>
      <c r="H11" s="18">
        <v>0</v>
      </c>
      <c r="I11" s="18">
        <v>-2.5887308992706207E-2</v>
      </c>
      <c r="J11" s="18"/>
      <c r="K11" s="18">
        <v>-2.1934012613972542E-2</v>
      </c>
      <c r="L11" s="18"/>
      <c r="M11" s="18">
        <v>1.4320024476267998E-2</v>
      </c>
      <c r="N11" s="18">
        <v>0</v>
      </c>
      <c r="O11" s="18">
        <v>0</v>
      </c>
      <c r="P11" s="18">
        <v>0</v>
      </c>
      <c r="Q11" s="18">
        <v>1.4320024476268012E-2</v>
      </c>
      <c r="R11" s="18"/>
      <c r="S11" s="18">
        <v>-3.5833073516428497E-2</v>
      </c>
      <c r="T11" s="18">
        <v>0</v>
      </c>
      <c r="U11" s="18">
        <v>-3.5833073516428504E-2</v>
      </c>
      <c r="V11" s="18"/>
      <c r="W11" s="18">
        <v>-4.2096357381199434E-4</v>
      </c>
      <c r="X11" s="18">
        <v>-4.2096357381199434E-4</v>
      </c>
      <c r="Y11" s="18">
        <v>0</v>
      </c>
    </row>
    <row r="12" spans="1:25" x14ac:dyDescent="0.35">
      <c r="A12" s="1" t="s">
        <v>28</v>
      </c>
      <c r="B12" s="18">
        <v>-3.6626436382940497E-2</v>
      </c>
      <c r="C12" s="18"/>
      <c r="D12" s="18">
        <v>-2.2301218785797383E-4</v>
      </c>
      <c r="E12" s="18">
        <v>-2.4713597095770007E-2</v>
      </c>
      <c r="F12" s="18">
        <v>2.4490584907912005E-2</v>
      </c>
      <c r="G12" s="18">
        <v>0</v>
      </c>
      <c r="H12" s="18">
        <v>0</v>
      </c>
      <c r="I12" s="18">
        <v>-2.4713597095770007E-2</v>
      </c>
      <c r="J12" s="18"/>
      <c r="K12" s="18">
        <v>-3.6403424195082579E-2</v>
      </c>
      <c r="L12" s="18"/>
      <c r="M12" s="18">
        <v>1.3621403079999012E-2</v>
      </c>
      <c r="N12" s="18">
        <v>0</v>
      </c>
      <c r="O12" s="18">
        <v>0</v>
      </c>
      <c r="P12" s="18">
        <v>0</v>
      </c>
      <c r="Q12" s="18">
        <v>1.3621403079999012E-2</v>
      </c>
      <c r="R12" s="18"/>
      <c r="S12" s="18">
        <v>-4.9577693636071549E-2</v>
      </c>
      <c r="T12" s="18">
        <v>0</v>
      </c>
      <c r="U12" s="18">
        <v>-4.9577693636071556E-2</v>
      </c>
      <c r="V12" s="18"/>
      <c r="W12" s="18">
        <v>-4.4713363901000003E-4</v>
      </c>
      <c r="X12" s="18">
        <v>-4.4713363901000003E-4</v>
      </c>
      <c r="Y12" s="18">
        <v>0</v>
      </c>
    </row>
    <row r="13" spans="1:25" x14ac:dyDescent="0.35">
      <c r="A13" s="1" t="s">
        <v>29</v>
      </c>
      <c r="B13" s="18">
        <v>3.3636143457653644E-2</v>
      </c>
      <c r="C13" s="18"/>
      <c r="D13" s="18">
        <v>-2.8505426929403832E-4</v>
      </c>
      <c r="E13" s="18">
        <v>-2.3789295910973007E-2</v>
      </c>
      <c r="F13" s="18">
        <v>2.3504241641678997E-2</v>
      </c>
      <c r="G13" s="18">
        <v>0</v>
      </c>
      <c r="H13" s="18">
        <v>0</v>
      </c>
      <c r="I13" s="18">
        <v>-2.3789295910973007E-2</v>
      </c>
      <c r="J13" s="18"/>
      <c r="K13" s="18">
        <v>3.3921197726947599E-2</v>
      </c>
      <c r="L13" s="18"/>
      <c r="M13" s="18">
        <v>-1.8290335775769939E-3</v>
      </c>
      <c r="N13" s="18">
        <v>0</v>
      </c>
      <c r="O13" s="18">
        <v>0</v>
      </c>
      <c r="P13" s="18">
        <v>0</v>
      </c>
      <c r="Q13" s="18">
        <v>-1.8290335775769939E-3</v>
      </c>
      <c r="R13" s="18"/>
      <c r="S13" s="18">
        <v>3.62463224738276E-2</v>
      </c>
      <c r="T13" s="18">
        <v>0</v>
      </c>
      <c r="U13" s="18">
        <v>3.62463224738276E-2</v>
      </c>
      <c r="V13" s="18"/>
      <c r="W13" s="18">
        <v>-4.9609116930299235E-4</v>
      </c>
      <c r="X13" s="18">
        <v>-4.9609116930299235E-4</v>
      </c>
      <c r="Y13" s="18">
        <v>0</v>
      </c>
    </row>
    <row r="14" spans="1:25" x14ac:dyDescent="0.35">
      <c r="D14" s="4"/>
      <c r="E14" s="20"/>
      <c r="M14" s="4"/>
      <c r="T14" s="4"/>
    </row>
    <row r="15" spans="1:25" x14ac:dyDescent="0.35">
      <c r="C15" s="17"/>
      <c r="D15" s="17"/>
    </row>
  </sheetData>
  <mergeCells count="8">
    <mergeCell ref="G3:I3"/>
    <mergeCell ref="N3:Q3"/>
    <mergeCell ref="T3:U3"/>
    <mergeCell ref="X3:Y3"/>
    <mergeCell ref="D2:I2"/>
    <mergeCell ref="M2:Q2"/>
    <mergeCell ref="S2:U2"/>
    <mergeCell ref="W2:Y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3"/>
  <sheetViews>
    <sheetView workbookViewId="0">
      <selection activeCell="A8" sqref="A8"/>
    </sheetView>
  </sheetViews>
  <sheetFormatPr defaultRowHeight="14.5" x14ac:dyDescent="0.35"/>
  <cols>
    <col min="1" max="1" width="14.81640625" customWidth="1"/>
    <col min="3" max="3" width="12.453125" customWidth="1"/>
    <col min="4" max="5" width="16.54296875" customWidth="1"/>
    <col min="7" max="7" width="14.54296875" customWidth="1"/>
    <col min="8" max="8" width="15.81640625" customWidth="1"/>
    <col min="9" max="9" width="13.26953125" customWidth="1"/>
  </cols>
  <sheetData>
    <row r="1" spans="1:10" ht="15.5" x14ac:dyDescent="0.35">
      <c r="A1" s="37" t="s">
        <v>37</v>
      </c>
      <c r="B1" s="37"/>
      <c r="C1" s="37"/>
      <c r="D1" s="37"/>
      <c r="E1" s="37"/>
      <c r="F1" s="12"/>
      <c r="G1" s="12"/>
      <c r="H1" s="12"/>
      <c r="I1" s="13"/>
      <c r="J1" s="12"/>
    </row>
    <row r="2" spans="1:10" ht="28.5" customHeight="1" x14ac:dyDescent="0.35">
      <c r="A2" s="11"/>
      <c r="B2" s="11"/>
      <c r="C2" s="11"/>
      <c r="D2" s="35" t="s">
        <v>31</v>
      </c>
      <c r="E2" s="35"/>
      <c r="F2" s="12"/>
      <c r="G2" s="12"/>
      <c r="H2" s="12"/>
      <c r="I2" s="13"/>
      <c r="J2" s="12"/>
    </row>
    <row r="3" spans="1:10" ht="31" x14ac:dyDescent="0.35">
      <c r="A3" s="3"/>
      <c r="B3" s="3" t="s">
        <v>4</v>
      </c>
      <c r="C3" s="5" t="s">
        <v>32</v>
      </c>
      <c r="D3" s="3" t="s">
        <v>33</v>
      </c>
      <c r="E3" s="3" t="s">
        <v>34</v>
      </c>
      <c r="F3" s="3" t="s">
        <v>15</v>
      </c>
      <c r="G3" s="3" t="s">
        <v>18</v>
      </c>
      <c r="H3" s="3" t="s">
        <v>39</v>
      </c>
      <c r="I3" s="3" t="s">
        <v>35</v>
      </c>
    </row>
    <row r="4" spans="1:10" ht="15.5" x14ac:dyDescent="0.35">
      <c r="A4" s="1" t="s">
        <v>21</v>
      </c>
      <c r="B4" s="4">
        <f t="shared" ref="B4:B12" si="0">C4+SUM(F4:I4)</f>
        <v>-1.4633875993507794E-2</v>
      </c>
      <c r="C4" s="4">
        <f t="shared" ref="C4:C12" si="1">D4+E4</f>
        <v>-1.4633875993507794E-2</v>
      </c>
      <c r="D4" s="19">
        <f>'Delta Table 1'!F5+'Delta Table 1'!I5</f>
        <v>-5.773159728050814E-15</v>
      </c>
      <c r="E4" s="19">
        <f>'Delta Table 1'!Q5+'Delta Table 1'!U5</f>
        <v>-1.4633875993502021E-2</v>
      </c>
      <c r="F4" s="4">
        <f>'Delta Table 1'!G5+'Delta Table 1'!N5+'Delta Table 1'!T5+'Delta Table 1'!Y5</f>
        <v>0</v>
      </c>
      <c r="G4" s="4">
        <f>'Delta Table 1'!O5</f>
        <v>0</v>
      </c>
      <c r="H4" s="4">
        <f>'Delta Table 1'!X5</f>
        <v>0</v>
      </c>
      <c r="I4" s="19">
        <f>'Delta Table 1'!H5</f>
        <v>0</v>
      </c>
    </row>
    <row r="5" spans="1:10" ht="15.5" x14ac:dyDescent="0.35">
      <c r="A5" s="1" t="s">
        <v>22</v>
      </c>
      <c r="B5" s="4">
        <f t="shared" si="0"/>
        <v>6.948617459127962E-3</v>
      </c>
      <c r="C5" s="4">
        <f t="shared" si="1"/>
        <v>7.4953466820179698E-3</v>
      </c>
      <c r="D5" s="19">
        <f>'Delta Table 1'!F6+'Delta Table 1'!I6</f>
        <v>-5.1582422316513998E-3</v>
      </c>
      <c r="E5" s="19">
        <f>'Delta Table 1'!Q6+'Delta Table 1'!U6</f>
        <v>1.265358891366937E-2</v>
      </c>
      <c r="F5" s="4">
        <f>'Delta Table 1'!G6+'Delta Table 1'!N6+'Delta Table 1'!T6+'Delta Table 1'!Y6</f>
        <v>0</v>
      </c>
      <c r="G5" s="4">
        <f>'Delta Table 1'!O6</f>
        <v>0</v>
      </c>
      <c r="H5" s="4">
        <f>'Delta Table 1'!X6</f>
        <v>-5.467292228900078E-4</v>
      </c>
      <c r="I5" s="19">
        <f>'Delta Table 1'!H6</f>
        <v>0</v>
      </c>
    </row>
    <row r="6" spans="1:10" ht="15.5" x14ac:dyDescent="0.35">
      <c r="A6" s="1" t="s">
        <v>23</v>
      </c>
      <c r="B6" s="4">
        <f t="shared" si="0"/>
        <v>-0.16967342293062426</v>
      </c>
      <c r="C6" s="4">
        <f t="shared" si="1"/>
        <v>-0.16996424702607826</v>
      </c>
      <c r="D6" s="19">
        <f>'Delta Table 1'!F7+'Delta Table 1'!I7</f>
        <v>-3.1969853948195237E-4</v>
      </c>
      <c r="E6" s="19">
        <f>'Delta Table 1'!Q7+'Delta Table 1'!U7</f>
        <v>-0.16964454848659632</v>
      </c>
      <c r="F6" s="4">
        <f>'Delta Table 1'!G7+'Delta Table 1'!N7+'Delta Table 1'!T7+'Delta Table 1'!Y7</f>
        <v>0</v>
      </c>
      <c r="G6" s="4">
        <f>'Delta Table 1'!O7</f>
        <v>0</v>
      </c>
      <c r="H6" s="4">
        <f>'Delta Table 1'!X7</f>
        <v>2.908240954540009E-4</v>
      </c>
      <c r="I6" s="19">
        <f>'Delta Table 1'!H7</f>
        <v>0</v>
      </c>
    </row>
    <row r="7" spans="1:10" ht="15.5" x14ac:dyDescent="0.35">
      <c r="A7" s="1" t="s">
        <v>24</v>
      </c>
      <c r="B7" s="4">
        <f t="shared" si="0"/>
        <v>-0.16416786492313082</v>
      </c>
      <c r="C7" s="4">
        <f t="shared" si="1"/>
        <v>-0.16425798464538022</v>
      </c>
      <c r="D7" s="19">
        <f>'Delta Table 1'!F8+'Delta Table 1'!I8</f>
        <v>-4.4052993772902838E-4</v>
      </c>
      <c r="E7" s="19">
        <f>'Delta Table 1'!Q8+'Delta Table 1'!U8</f>
        <v>-0.16381745470765119</v>
      </c>
      <c r="F7" s="4">
        <f>'Delta Table 1'!G8+'Delta Table 1'!N8+'Delta Table 1'!T8+'Delta Table 1'!Y8</f>
        <v>0</v>
      </c>
      <c r="G7" s="4">
        <f>'Delta Table 1'!O8</f>
        <v>0</v>
      </c>
      <c r="H7" s="4">
        <f>'Delta Table 1'!X8</f>
        <v>9.0119722249398793E-5</v>
      </c>
      <c r="I7" s="19">
        <f>'Delta Table 1'!H8</f>
        <v>0</v>
      </c>
    </row>
    <row r="8" spans="1:10" ht="15.5" x14ac:dyDescent="0.35">
      <c r="A8" s="1" t="s">
        <v>25</v>
      </c>
      <c r="B8" s="4">
        <f t="shared" si="0"/>
        <v>-0.14522618756415423</v>
      </c>
      <c r="C8" s="4">
        <f t="shared" si="1"/>
        <v>-0.14516570708276633</v>
      </c>
      <c r="D8" s="19">
        <f>'Delta Table 1'!F9+'Delta Table 1'!I9</f>
        <v>-2.3346923602497738E-4</v>
      </c>
      <c r="E8" s="19">
        <f>'Delta Table 1'!Q9+'Delta Table 1'!U9</f>
        <v>-0.14493223784674136</v>
      </c>
      <c r="F8" s="4">
        <f>'Delta Table 1'!G9+'Delta Table 1'!N9+'Delta Table 1'!T9+'Delta Table 1'!Y9</f>
        <v>0</v>
      </c>
      <c r="G8" s="4">
        <f>'Delta Table 1'!O9</f>
        <v>0</v>
      </c>
      <c r="H8" s="4">
        <f>'Delta Table 1'!X9</f>
        <v>-6.0480481387896468E-5</v>
      </c>
      <c r="I8" s="19">
        <f>'Delta Table 1'!H9</f>
        <v>0</v>
      </c>
    </row>
    <row r="9" spans="1:10" ht="15.5" x14ac:dyDescent="0.35">
      <c r="A9" s="1" t="s">
        <v>26</v>
      </c>
      <c r="B9" s="4">
        <f t="shared" si="0"/>
        <v>-0.13559098676555931</v>
      </c>
      <c r="C9" s="4">
        <f t="shared" si="1"/>
        <v>-0.13528223635170727</v>
      </c>
      <c r="D9" s="19">
        <f>'Delta Table 1'!F10+'Delta Table 1'!I10</f>
        <v>-2.311362744260026E-4</v>
      </c>
      <c r="E9" s="19">
        <f>'Delta Table 1'!Q10+'Delta Table 1'!U10</f>
        <v>-0.13505110007728127</v>
      </c>
      <c r="F9" s="4">
        <f>'Delta Table 1'!G10+'Delta Table 1'!N10+'Delta Table 1'!T10+'Delta Table 1'!Y10</f>
        <v>0</v>
      </c>
      <c r="G9" s="4">
        <f>'Delta Table 1'!O10</f>
        <v>0</v>
      </c>
      <c r="H9" s="4">
        <f>'Delta Table 1'!X10</f>
        <v>-3.087504138520325E-4</v>
      </c>
      <c r="I9" s="19">
        <f>'Delta Table 1'!H10</f>
        <v>0</v>
      </c>
    </row>
    <row r="10" spans="1:10" ht="15.5" x14ac:dyDescent="0.35">
      <c r="A10" s="1" t="s">
        <v>27</v>
      </c>
      <c r="B10" s="4">
        <f t="shared" si="0"/>
        <v>-2.21459282054247E-2</v>
      </c>
      <c r="C10" s="4">
        <f t="shared" si="1"/>
        <v>-2.1724964631612706E-2</v>
      </c>
      <c r="D10" s="19">
        <f>'Delta Table 1'!F11+'Delta Table 1'!I11</f>
        <v>-2.1191559145221361E-4</v>
      </c>
      <c r="E10" s="19">
        <f>'Delta Table 1'!Q11+'Delta Table 1'!U11</f>
        <v>-2.1513049040160492E-2</v>
      </c>
      <c r="F10" s="4">
        <f>'Delta Table 1'!G11+'Delta Table 1'!N11+'Delta Table 1'!T11+'Delta Table 1'!Y11</f>
        <v>0</v>
      </c>
      <c r="G10" s="4">
        <f>'Delta Table 1'!O11</f>
        <v>0</v>
      </c>
      <c r="H10" s="4">
        <f>'Delta Table 1'!X11</f>
        <v>-4.2096357381199434E-4</v>
      </c>
      <c r="I10" s="19">
        <f>'Delta Table 1'!H11</f>
        <v>0</v>
      </c>
    </row>
    <row r="11" spans="1:10" ht="15.5" x14ac:dyDescent="0.35">
      <c r="A11" s="1" t="s">
        <v>28</v>
      </c>
      <c r="B11" s="4">
        <f t="shared" si="0"/>
        <v>-3.6626436382940546E-2</v>
      </c>
      <c r="C11" s="4">
        <f t="shared" si="1"/>
        <v>-3.6179302743930546E-2</v>
      </c>
      <c r="D11" s="19">
        <f>'Delta Table 1'!F12+'Delta Table 1'!I12</f>
        <v>-2.2301218785800159E-4</v>
      </c>
      <c r="E11" s="19">
        <f>'Delta Table 1'!Q12+'Delta Table 1'!U12</f>
        <v>-3.5956290556072544E-2</v>
      </c>
      <c r="F11" s="4">
        <f>'Delta Table 1'!G12+'Delta Table 1'!N12+'Delta Table 1'!T12+'Delta Table 1'!Y12</f>
        <v>0</v>
      </c>
      <c r="G11" s="4">
        <f>'Delta Table 1'!O12</f>
        <v>0</v>
      </c>
      <c r="H11" s="4">
        <f>'Delta Table 1'!X12</f>
        <v>-4.4713363901000003E-4</v>
      </c>
      <c r="I11" s="19">
        <f>'Delta Table 1'!H12</f>
        <v>0</v>
      </c>
    </row>
    <row r="12" spans="1:10" ht="15.5" x14ac:dyDescent="0.35">
      <c r="A12" s="1" t="s">
        <v>29</v>
      </c>
      <c r="B12" s="4">
        <f t="shared" si="0"/>
        <v>3.3636143457653603E-2</v>
      </c>
      <c r="C12" s="4">
        <f t="shared" si="1"/>
        <v>3.4132234626956595E-2</v>
      </c>
      <c r="D12" s="19">
        <f>'Delta Table 1'!F13+'Delta Table 1'!I13</f>
        <v>-2.8505426929401056E-4</v>
      </c>
      <c r="E12" s="19">
        <f>'Delta Table 1'!Q13+'Delta Table 1'!U13</f>
        <v>3.4417288896250606E-2</v>
      </c>
      <c r="F12" s="4">
        <f>'Delta Table 1'!G13+'Delta Table 1'!N13+'Delta Table 1'!T13+'Delta Table 1'!Y13</f>
        <v>0</v>
      </c>
      <c r="G12" s="4">
        <f>'Delta Table 1'!O13</f>
        <v>0</v>
      </c>
      <c r="H12" s="4">
        <f>'Delta Table 1'!X13</f>
        <v>-4.9609116930299235E-4</v>
      </c>
      <c r="I12" s="19">
        <f>'Delta Table 1'!H13</f>
        <v>0</v>
      </c>
    </row>
    <row r="13" spans="1:10" ht="15.5" x14ac:dyDescent="0.35">
      <c r="A13" s="1"/>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9F3387C1-4996-41FC-946A-9A82707A33EB}"/>
</file>

<file path=customXml/itemProps2.xml><?xml version="1.0" encoding="utf-8"?>
<ds:datastoreItem xmlns:ds="http://schemas.openxmlformats.org/officeDocument/2006/customXml" ds:itemID="{1F55BDA1-5BD7-47FE-8086-37514D0D48B1}"/>
</file>

<file path=customXml/itemProps3.xml><?xml version="1.0" encoding="utf-8"?>
<ds:datastoreItem xmlns:ds="http://schemas.openxmlformats.org/officeDocument/2006/customXml" ds:itemID="{EAB6FA8A-25D0-4CF2-980F-13BEF8D51F8A}"/>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2026-05-29T21:51:27Z</dcterms:created>
  <dcterms:modified xsi:type="dcterms:W3CDTF">2026-05-29T21:52:03Z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