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nasans/Dropbox/Brookings paper/Do files/Final_Submission/Replication_pkg/Figures/Tables/"/>
    </mc:Choice>
  </mc:AlternateContent>
  <xr:revisionPtr revIDLastSave="0" documentId="13_ncr:1_{0EDB6310-4900-934B-94A3-982DD8D6FD63}" xr6:coauthVersionLast="47" xr6:coauthVersionMax="47" xr10:uidLastSave="{00000000-0000-0000-0000-000000000000}"/>
  <bookViews>
    <workbookView xWindow="0" yWindow="500" windowWidth="17400" windowHeight="19360" activeTab="2" xr2:uid="{6D49FA3D-D321-8346-96AF-5D54E1D7DEDC}"/>
  </bookViews>
  <sheets>
    <sheet name="Table 2" sheetId="2" r:id="rId1"/>
    <sheet name="Table 3" sheetId="1" r:id="rId2"/>
    <sheet name="Table A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3" l="1"/>
  <c r="A5" i="3"/>
  <c r="C7" i="1"/>
  <c r="C8" i="1"/>
  <c r="D10" i="1"/>
  <c r="D8" i="1"/>
  <c r="E10" i="1"/>
  <c r="E8" i="1"/>
  <c r="E12" i="1"/>
  <c r="E11" i="1"/>
  <c r="E9" i="1"/>
  <c r="E7" i="1"/>
  <c r="E6" i="1"/>
  <c r="E5" i="1"/>
  <c r="E4" i="1"/>
  <c r="D12" i="1"/>
  <c r="D11" i="1"/>
  <c r="D9" i="1"/>
  <c r="D7" i="1"/>
  <c r="D6" i="1"/>
  <c r="D5" i="1"/>
  <c r="D4" i="1"/>
  <c r="C5" i="1"/>
  <c r="C9" i="1"/>
  <c r="C10" i="1"/>
  <c r="C12" i="1"/>
  <c r="C11" i="1"/>
  <c r="C6" i="1"/>
  <c r="C4" i="1"/>
  <c r="B10" i="1"/>
  <c r="B8" i="1"/>
  <c r="B12" i="1"/>
  <c r="B11" i="1"/>
  <c r="B9" i="1"/>
  <c r="B7" i="1"/>
  <c r="B6" i="1"/>
  <c r="B5" i="1"/>
  <c r="B4" i="1"/>
  <c r="E3" i="1"/>
  <c r="D3" i="1"/>
  <c r="C3" i="1"/>
  <c r="B3" i="1"/>
  <c r="E22" i="1"/>
  <c r="D22" i="1"/>
  <c r="C22" i="1"/>
  <c r="B22" i="1"/>
  <c r="E33" i="1"/>
  <c r="D33" i="1"/>
  <c r="C33" i="1"/>
  <c r="B33" i="1"/>
  <c r="E30" i="1"/>
  <c r="D32" i="1"/>
  <c r="D26" i="1"/>
  <c r="C26" i="1"/>
  <c r="C28" i="1"/>
  <c r="C30" i="1"/>
  <c r="C32" i="1"/>
  <c r="B32" i="1"/>
  <c r="B28" i="1"/>
  <c r="B26" i="1"/>
  <c r="B21" i="1"/>
  <c r="E21" i="1"/>
  <c r="E19" i="1"/>
  <c r="D19" i="1"/>
  <c r="C19" i="1"/>
  <c r="B19" i="1"/>
  <c r="B17" i="1"/>
  <c r="C17" i="1"/>
  <c r="D17" i="1"/>
  <c r="E15" i="1"/>
  <c r="D15" i="1"/>
  <c r="C15" i="1"/>
  <c r="E34" i="1"/>
  <c r="D34" i="1"/>
  <c r="C34" i="1"/>
  <c r="B34" i="1"/>
  <c r="E32" i="1"/>
  <c r="E31" i="1"/>
  <c r="D31" i="1"/>
  <c r="C31" i="1"/>
  <c r="B31" i="1"/>
  <c r="D30" i="1"/>
  <c r="B30" i="1"/>
  <c r="E29" i="1"/>
  <c r="D29" i="1"/>
  <c r="C29" i="1"/>
  <c r="B29" i="1"/>
  <c r="E28" i="1"/>
  <c r="D28" i="1"/>
  <c r="E27" i="1"/>
  <c r="D27" i="1"/>
  <c r="C27" i="1"/>
  <c r="B27" i="1"/>
  <c r="E26" i="1"/>
  <c r="E25" i="1"/>
  <c r="D25" i="1"/>
  <c r="C25" i="1"/>
  <c r="B25" i="1"/>
  <c r="B14" i="1"/>
  <c r="C14" i="1"/>
  <c r="D14" i="1"/>
  <c r="E14" i="1"/>
  <c r="B15" i="1"/>
  <c r="B16" i="1"/>
  <c r="C16" i="1"/>
  <c r="D16" i="1"/>
  <c r="E16" i="1"/>
  <c r="E17" i="1"/>
  <c r="B18" i="1"/>
  <c r="C18" i="1"/>
  <c r="D18" i="1"/>
  <c r="E18" i="1"/>
  <c r="B20" i="1"/>
  <c r="C20" i="1"/>
  <c r="D20" i="1"/>
  <c r="E20" i="1"/>
  <c r="C21" i="1"/>
  <c r="D21" i="1"/>
  <c r="B23" i="1"/>
  <c r="C23" i="1"/>
  <c r="D23" i="1"/>
  <c r="E23" i="1"/>
</calcChain>
</file>

<file path=xl/sharedStrings.xml><?xml version="1.0" encoding="utf-8"?>
<sst xmlns="http://schemas.openxmlformats.org/spreadsheetml/2006/main" count="67" uniqueCount="42">
  <si>
    <t xml:space="preserve">Depvar </t>
  </si>
  <si>
    <t xml:space="preserve"> EM </t>
  </si>
  <si>
    <t xml:space="preserve"> AE </t>
  </si>
  <si>
    <t xml:space="preserve">GDP </t>
  </si>
  <si>
    <t xml:space="preserve">Capital inflows to GDP  </t>
  </si>
  <si>
    <t xml:space="preserve">Exchange Rate </t>
  </si>
  <si>
    <t xml:space="preserve">12m UIP deviation </t>
  </si>
  <si>
    <t xml:space="preserve"> AE</t>
  </si>
  <si>
    <t>Cragg-Donald Wald F statistic</t>
  </si>
  <si>
    <t>Kleibergen-Paap rk Wald F statistic</t>
  </si>
  <si>
    <t>Panel B: 2020-2021 (Sudden Stop of March 2020)</t>
  </si>
  <si>
    <t>Panel C: 2021-2022 (Fed Signal of 2020 Hikes of December 2021)</t>
  </si>
  <si>
    <t>Panel A: 2020-2021 (Sudden Stop of March 2020)</t>
  </si>
  <si>
    <t>ER depreciation</t>
  </si>
  <si>
    <t>GDP growth (yoy)</t>
  </si>
  <si>
    <t>Investment growth (yoy)</t>
  </si>
  <si>
    <t>Trade Balance/GDP</t>
  </si>
  <si>
    <t xml:space="preserve">Quarter 1   </t>
  </si>
  <si>
    <t xml:space="preserve">            </t>
  </si>
  <si>
    <t xml:space="preserve">Quarter 2   </t>
  </si>
  <si>
    <t xml:space="preserve">Quarter 3   </t>
  </si>
  <si>
    <t xml:space="preserve">Quarter 4   </t>
  </si>
  <si>
    <t xml:space="preserve">N           </t>
  </si>
  <si>
    <t xml:space="preserve">Adj. R-sq.       </t>
  </si>
  <si>
    <t>mean</t>
  </si>
  <si>
    <t>sd</t>
  </si>
  <si>
    <t>min</t>
  </si>
  <si>
    <t>max</t>
  </si>
  <si>
    <t>ln(GDP)</t>
  </si>
  <si>
    <t>ln(CPI)</t>
  </si>
  <si>
    <t>12m UIP deviation</t>
  </si>
  <si>
    <t>Capital inflows to GDP</t>
  </si>
  <si>
    <t>12m US treasury rate</t>
  </si>
  <si>
    <t>GK(15) shock</t>
  </si>
  <si>
    <t>BS(23) surprise</t>
  </si>
  <si>
    <t>Dollar shock</t>
  </si>
  <si>
    <t>Median trade balance</t>
  </si>
  <si>
    <t>ln(oil price index)</t>
  </si>
  <si>
    <t>IAPOC index</t>
  </si>
  <si>
    <t>FX debt to total credit to the NFS</t>
  </si>
  <si>
    <t>FX reserves to GDP</t>
  </si>
  <si>
    <t>Trade balance/GDP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</si>
</sst>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CCE88-CAC6-BB4A-876F-5EB9CDC10BB6}">
  <dimension ref="A1:E6"/>
  <sheetViews>
    <sheetView workbookViewId="0">
      <selection activeCell="E10" sqref="E10"/>
    </sheetView>
  </sheetViews>
  <sheetFormatPr baseColWidth="10" defaultRowHeight="16" x14ac:dyDescent="0.2"/>
  <cols>
    <col min="1" max="1" width="20.6640625" bestFit="1" customWidth="1"/>
    <col min="3" max="3" width="17.33203125" customWidth="1"/>
    <col min="5" max="5" width="21.6640625" customWidth="1"/>
  </cols>
  <sheetData>
    <row r="1" spans="1:5" x14ac:dyDescent="0.2">
      <c r="B1" s="5" t="s">
        <v>8</v>
      </c>
      <c r="C1" s="5"/>
      <c r="D1" s="5" t="s">
        <v>9</v>
      </c>
      <c r="E1" s="5"/>
    </row>
    <row r="2" spans="1:5" x14ac:dyDescent="0.2">
      <c r="A2" s="1" t="s">
        <v>0</v>
      </c>
      <c r="B2" s="1" t="s">
        <v>1</v>
      </c>
      <c r="C2" s="1" t="s">
        <v>2</v>
      </c>
      <c r="D2" s="1" t="s">
        <v>1</v>
      </c>
      <c r="E2" s="1" t="s">
        <v>7</v>
      </c>
    </row>
    <row r="3" spans="1:5" x14ac:dyDescent="0.2">
      <c r="A3" s="1" t="s">
        <v>3</v>
      </c>
      <c r="B3" s="1">
        <v>370.26100000000002</v>
      </c>
      <c r="C3" s="1">
        <v>248.11500000000001</v>
      </c>
      <c r="D3" s="1">
        <v>370.29700000000003</v>
      </c>
      <c r="E3" s="1">
        <v>248.32</v>
      </c>
    </row>
    <row r="4" spans="1:5" x14ac:dyDescent="0.2">
      <c r="A4" s="1" t="s">
        <v>4</v>
      </c>
      <c r="B4" s="1">
        <v>175.31899999999999</v>
      </c>
      <c r="C4" s="1">
        <v>74.783000000000001</v>
      </c>
      <c r="D4" s="1">
        <v>175.251</v>
      </c>
      <c r="E4" s="1">
        <v>74.715999999999994</v>
      </c>
    </row>
    <row r="5" spans="1:5" x14ac:dyDescent="0.2">
      <c r="A5" s="1" t="s">
        <v>5</v>
      </c>
      <c r="B5" s="1">
        <v>440.29300000000001</v>
      </c>
      <c r="C5" s="1">
        <v>257.47800000000001</v>
      </c>
      <c r="D5" s="1">
        <v>440.53199999999998</v>
      </c>
      <c r="E5" s="1">
        <v>257.77199999999999</v>
      </c>
    </row>
    <row r="6" spans="1:5" x14ac:dyDescent="0.2">
      <c r="A6" s="1" t="s">
        <v>6</v>
      </c>
      <c r="B6" s="1">
        <v>144.37100000000001</v>
      </c>
      <c r="C6" s="1">
        <v>111.145</v>
      </c>
      <c r="D6" s="1">
        <v>144.376</v>
      </c>
      <c r="E6" s="1">
        <v>111.096</v>
      </c>
    </row>
  </sheetData>
  <mergeCells count="2">
    <mergeCell ref="B1:C1"/>
    <mergeCell ref="D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716DD-987E-B243-A59A-1BDADDFB9116}">
  <dimension ref="A1:E34"/>
  <sheetViews>
    <sheetView workbookViewId="0">
      <selection activeCell="H19" sqref="H19"/>
    </sheetView>
  </sheetViews>
  <sheetFormatPr baseColWidth="10" defaultRowHeight="16" x14ac:dyDescent="0.2"/>
  <cols>
    <col min="2" max="2" width="18.83203125" bestFit="1" customWidth="1"/>
    <col min="3" max="3" width="15.5" bestFit="1" customWidth="1"/>
    <col min="4" max="4" width="21.5" bestFit="1" customWidth="1"/>
    <col min="5" max="5" width="17.33203125" bestFit="1" customWidth="1"/>
  </cols>
  <sheetData>
    <row r="1" spans="1:5" x14ac:dyDescent="0.2">
      <c r="B1" s="5" t="s">
        <v>12</v>
      </c>
      <c r="C1" s="5"/>
      <c r="D1" s="5"/>
      <c r="E1" s="5"/>
    </row>
    <row r="2" spans="1:5" x14ac:dyDescent="0.2">
      <c r="B2" t="s">
        <v>13</v>
      </c>
      <c r="C2" t="s">
        <v>14</v>
      </c>
      <c r="D2" t="s">
        <v>15</v>
      </c>
      <c r="E2" t="s">
        <v>16</v>
      </c>
    </row>
    <row r="3" spans="1:5" x14ac:dyDescent="0.2">
      <c r="A3" t="s">
        <v>17</v>
      </c>
      <c r="B3" s="2" t="str">
        <f>"10.126***"</f>
        <v>10.126***</v>
      </c>
      <c r="C3" s="2" t="str">
        <f>"-2.270***"</f>
        <v>-2.270***</v>
      </c>
      <c r="D3" s="2" t="str">
        <f>"-6.019**"</f>
        <v>-6.019**</v>
      </c>
      <c r="E3" s="2" t="str">
        <f>"-0.662"</f>
        <v>-0.662</v>
      </c>
    </row>
    <row r="4" spans="1:5" x14ac:dyDescent="0.2">
      <c r="A4" t="s">
        <v>18</v>
      </c>
      <c r="B4" t="str">
        <f>"(4.37)"</f>
        <v>(4.37)</v>
      </c>
      <c r="C4" t="str">
        <f>"-3.09"</f>
        <v>-3.09</v>
      </c>
      <c r="D4" t="str">
        <f>"(2.75)"</f>
        <v>(2.75)</v>
      </c>
      <c r="E4" t="str">
        <f>"(1.12)"</f>
        <v>(1.12)</v>
      </c>
    </row>
    <row r="5" spans="1:5" x14ac:dyDescent="0.2">
      <c r="A5" t="s">
        <v>19</v>
      </c>
      <c r="B5" s="2" t="str">
        <f>"12.853***"</f>
        <v>12.853***</v>
      </c>
      <c r="C5" s="2" t="str">
        <f>" -5.521***"</f>
        <v xml:space="preserve"> -5.521***</v>
      </c>
      <c r="D5" s="2" t="str">
        <f>" -9.038**"</f>
        <v xml:space="preserve"> -9.038**</v>
      </c>
      <c r="E5" s="2" t="str">
        <f>"1.045"</f>
        <v>1.045</v>
      </c>
    </row>
    <row r="6" spans="1:5" x14ac:dyDescent="0.2">
      <c r="A6" t="s">
        <v>18</v>
      </c>
      <c r="B6" t="str">
        <f>"(3.4)"</f>
        <v>(3.4)</v>
      </c>
      <c r="C6" t="str">
        <f>"(4.97)"</f>
        <v>(4.97)</v>
      </c>
      <c r="D6" t="str">
        <f>"(2.17)"</f>
        <v>(2.17)</v>
      </c>
      <c r="E6" t="str">
        <f>"(1.14)"</f>
        <v>(1.14)</v>
      </c>
    </row>
    <row r="7" spans="1:5" x14ac:dyDescent="0.2">
      <c r="A7" t="s">
        <v>20</v>
      </c>
      <c r="B7" s="2" t="str">
        <f>"3.514**"</f>
        <v>3.514**</v>
      </c>
      <c r="C7" s="2" t="str">
        <f>" -5.845***"</f>
        <v xml:space="preserve"> -5.845***</v>
      </c>
      <c r="D7" s="2" t="str">
        <f>" -16.643***"</f>
        <v xml:space="preserve"> -16.643***</v>
      </c>
      <c r="E7" s="2" t="str">
        <f>"2.506*"</f>
        <v>2.506*</v>
      </c>
    </row>
    <row r="8" spans="1:5" x14ac:dyDescent="0.2">
      <c r="A8" t="s">
        <v>18</v>
      </c>
      <c r="B8" t="str">
        <f>"(2.39)"</f>
        <v>(2.39)</v>
      </c>
      <c r="C8" t="str">
        <f>"(4.51)"</f>
        <v>(4.51)</v>
      </c>
      <c r="D8" s="2" t="str">
        <f>"(3.83)"</f>
        <v>(3.83)</v>
      </c>
      <c r="E8" s="2" t="str">
        <f>"(2.32)"</f>
        <v>(2.32)</v>
      </c>
    </row>
    <row r="9" spans="1:5" x14ac:dyDescent="0.2">
      <c r="A9" t="s">
        <v>21</v>
      </c>
      <c r="B9" s="2" t="str">
        <f>"5.621"</f>
        <v>5.621</v>
      </c>
      <c r="C9" s="2" t="str">
        <f>"-5.193***"</f>
        <v>-5.193***</v>
      </c>
      <c r="D9" s="2" t="str">
        <f>"-14.447** "</f>
        <v xml:space="preserve">-14.447** </v>
      </c>
      <c r="E9" s="2" t="str">
        <f>"3.272***"</f>
        <v>3.272***</v>
      </c>
    </row>
    <row r="10" spans="1:5" x14ac:dyDescent="0.2">
      <c r="A10" t="s">
        <v>18</v>
      </c>
      <c r="B10" t="str">
        <f>"(1.67)"</f>
        <v>(1.67)</v>
      </c>
      <c r="C10" s="2" t="str">
        <f>"(2.95)"</f>
        <v>(2.95)</v>
      </c>
      <c r="D10" s="2" t="str">
        <f>"(2.46)"</f>
        <v>(2.46)</v>
      </c>
      <c r="E10" s="2" t="str">
        <f>"(2.84)"</f>
        <v>(2.84)</v>
      </c>
    </row>
    <row r="11" spans="1:5" x14ac:dyDescent="0.2">
      <c r="A11" t="s">
        <v>22</v>
      </c>
      <c r="B11" s="3" t="str">
        <f>"2658"</f>
        <v>2658</v>
      </c>
      <c r="C11" s="3" t="str">
        <f>"2236"</f>
        <v>2236</v>
      </c>
      <c r="D11" s="3" t="str">
        <f>"2031"</f>
        <v>2031</v>
      </c>
      <c r="E11" s="3" t="str">
        <f>"2076"</f>
        <v>2076</v>
      </c>
    </row>
    <row r="12" spans="1:5" x14ac:dyDescent="0.2">
      <c r="A12" t="s">
        <v>23</v>
      </c>
      <c r="B12" s="2" t="str">
        <f>"0.027"</f>
        <v>0.027</v>
      </c>
      <c r="C12" s="2" t="str">
        <f>"0.07"</f>
        <v>0.07</v>
      </c>
      <c r="D12" s="2" t="str">
        <f>"0.03"</f>
        <v>0.03</v>
      </c>
      <c r="E12" s="2" t="str">
        <f>"0.01"</f>
        <v>0.01</v>
      </c>
    </row>
    <row r="13" spans="1:5" x14ac:dyDescent="0.2">
      <c r="B13" s="5" t="s">
        <v>10</v>
      </c>
      <c r="C13" s="5"/>
      <c r="D13" s="5"/>
      <c r="E13" s="5"/>
    </row>
    <row r="14" spans="1:5" x14ac:dyDescent="0.2">
      <c r="A14" t="s">
        <v>17</v>
      </c>
      <c r="B14" t="str">
        <f>"3.389***"</f>
        <v>3.389***</v>
      </c>
      <c r="C14" t="str">
        <f>"-11.478***"</f>
        <v>-11.478***</v>
      </c>
      <c r="D14" t="str">
        <f>"-19.971***"</f>
        <v>-19.971***</v>
      </c>
      <c r="E14" t="str">
        <f>"-1.084"</f>
        <v>-1.084</v>
      </c>
    </row>
    <row r="15" spans="1:5" x14ac:dyDescent="0.2">
      <c r="A15" t="s">
        <v>18</v>
      </c>
      <c r="B15" t="str">
        <f>"(3.59)"</f>
        <v>(3.59)</v>
      </c>
      <c r="C15" t="str">
        <f>"(8.62)"</f>
        <v>(8.62)</v>
      </c>
      <c r="D15" t="str">
        <f>"(5.05)"</f>
        <v>(5.05)</v>
      </c>
      <c r="E15" t="str">
        <f>"(1.18)"</f>
        <v>(1.18)</v>
      </c>
    </row>
    <row r="16" spans="1:5" x14ac:dyDescent="0.2">
      <c r="A16" t="s">
        <v>19</v>
      </c>
      <c r="B16" t="str">
        <f>"-3.608***"</f>
        <v>-3.608***</v>
      </c>
      <c r="C16" t="str">
        <f>"-3.702***"</f>
        <v>-3.702***</v>
      </c>
      <c r="D16" t="str">
        <f>"-6.291"</f>
        <v>-6.291</v>
      </c>
      <c r="E16" t="str">
        <f>"0.618"</f>
        <v>0.618</v>
      </c>
    </row>
    <row r="17" spans="1:5" x14ac:dyDescent="0.2">
      <c r="A17" t="s">
        <v>18</v>
      </c>
      <c r="B17" t="str">
        <f>"(3.82)"</f>
        <v>(3.82)</v>
      </c>
      <c r="C17" t="str">
        <f>"(2.74)"</f>
        <v>(2.74)</v>
      </c>
      <c r="D17" t="str">
        <f>"(1.59)"</f>
        <v>(1.59)</v>
      </c>
      <c r="E17" t="str">
        <f>"(0.67)"</f>
        <v>(0.67)</v>
      </c>
    </row>
    <row r="18" spans="1:5" x14ac:dyDescent="0.2">
      <c r="A18" t="s">
        <v>20</v>
      </c>
      <c r="B18" t="str">
        <f>"-2.941***"</f>
        <v>-2.941***</v>
      </c>
      <c r="C18" t="str">
        <f>"-1.124"</f>
        <v>-1.124</v>
      </c>
      <c r="D18" t="str">
        <f>"-0.693"</f>
        <v>-0.693</v>
      </c>
      <c r="E18" t="str">
        <f>"-1.412"</f>
        <v>-1.412</v>
      </c>
    </row>
    <row r="19" spans="1:5" x14ac:dyDescent="0.2">
      <c r="A19" t="s">
        <v>18</v>
      </c>
      <c r="B19" t="str">
        <f>"(3.11)"</f>
        <v>(3.11)</v>
      </c>
      <c r="C19" t="str">
        <f>"(0.83)"</f>
        <v>(0.83)</v>
      </c>
      <c r="D19" t="str">
        <f>"(0.18)"</f>
        <v>(0.18)</v>
      </c>
      <c r="E19" t="str">
        <f>"(1.53)"</f>
        <v>(1.53)</v>
      </c>
    </row>
    <row r="20" spans="1:5" x14ac:dyDescent="0.2">
      <c r="A20" t="s">
        <v>21</v>
      </c>
      <c r="B20" t="str">
        <f>"-3.361***"</f>
        <v>-3.361***</v>
      </c>
      <c r="C20" t="str">
        <f>"2.053"</f>
        <v>2.053</v>
      </c>
      <c r="D20" t="str">
        <f>"5.554"</f>
        <v>5.554</v>
      </c>
      <c r="E20" t="str">
        <f>"-1.142"</f>
        <v>-1.142</v>
      </c>
    </row>
    <row r="21" spans="1:5" x14ac:dyDescent="0.2">
      <c r="A21" t="s">
        <v>18</v>
      </c>
      <c r="B21" t="str">
        <f>"(3.56)"</f>
        <v>(3.56)</v>
      </c>
      <c r="C21" t="str">
        <f>"(1.52)"</f>
        <v>(1.52)</v>
      </c>
      <c r="D21" t="str">
        <f>"(1.40)"</f>
        <v>(1.40)</v>
      </c>
      <c r="E21" t="str">
        <f>"(1.24)"</f>
        <v>(1.24)</v>
      </c>
    </row>
    <row r="22" spans="1:5" x14ac:dyDescent="0.2">
      <c r="A22" t="s">
        <v>22</v>
      </c>
      <c r="B22" t="str">
        <f>"130"</f>
        <v>130</v>
      </c>
      <c r="C22" t="str">
        <f>"121"</f>
        <v>121</v>
      </c>
      <c r="D22" t="str">
        <f>"104"</f>
        <v>104</v>
      </c>
      <c r="E22" t="str">
        <f>"107"</f>
        <v>107</v>
      </c>
    </row>
    <row r="23" spans="1:5" x14ac:dyDescent="0.2">
      <c r="A23" t="s">
        <v>23</v>
      </c>
      <c r="B23" t="str">
        <f>"0.463"</f>
        <v>0.463</v>
      </c>
      <c r="C23" t="str">
        <f>"0.549"</f>
        <v>0.549</v>
      </c>
      <c r="D23" t="str">
        <f>"0.409"</f>
        <v>0.409</v>
      </c>
      <c r="E23" t="str">
        <f>"-0.131"</f>
        <v>-0.131</v>
      </c>
    </row>
    <row r="24" spans="1:5" x14ac:dyDescent="0.2">
      <c r="B24" s="5" t="s">
        <v>11</v>
      </c>
      <c r="C24" s="5"/>
      <c r="D24" s="5"/>
      <c r="E24" s="5"/>
    </row>
    <row r="25" spans="1:5" x14ac:dyDescent="0.2">
      <c r="A25" t="s">
        <v>17</v>
      </c>
      <c r="B25" t="str">
        <f>"-0.643"</f>
        <v>-0.643</v>
      </c>
      <c r="C25" t="str">
        <f>"-0.286"</f>
        <v>-0.286</v>
      </c>
      <c r="D25" t="str">
        <f>"-0.521"</f>
        <v>-0.521</v>
      </c>
      <c r="E25" t="str">
        <f>"0.537"</f>
        <v>0.537</v>
      </c>
    </row>
    <row r="26" spans="1:5" x14ac:dyDescent="0.2">
      <c r="A26" t="s">
        <v>18</v>
      </c>
      <c r="B26" t="str">
        <f>"(0.44)"</f>
        <v>(0.44)</v>
      </c>
      <c r="C26" t="str">
        <f>"(0.44)"</f>
        <v>(0.44)</v>
      </c>
      <c r="D26" t="str">
        <f>"(0.37)"</f>
        <v>(0.37)</v>
      </c>
      <c r="E26" t="str">
        <f>"(0.59)"</f>
        <v>(0.59)</v>
      </c>
    </row>
    <row r="27" spans="1:5" x14ac:dyDescent="0.2">
      <c r="A27" t="s">
        <v>19</v>
      </c>
      <c r="B27" t="str">
        <f>"-1.271"</f>
        <v>-1.271</v>
      </c>
      <c r="C27" t="str">
        <f>"-1.355**"</f>
        <v>-1.355**</v>
      </c>
      <c r="D27" t="str">
        <f>"0.339"</f>
        <v>0.339</v>
      </c>
      <c r="E27" t="str">
        <f>"0.914"</f>
        <v>0.914</v>
      </c>
    </row>
    <row r="28" spans="1:5" x14ac:dyDescent="0.2">
      <c r="A28" t="s">
        <v>18</v>
      </c>
      <c r="B28" t="str">
        <f>"(0.86)"</f>
        <v>(0.86)</v>
      </c>
      <c r="C28" t="str">
        <f>"(2.06)"</f>
        <v>(2.06)</v>
      </c>
      <c r="D28" t="str">
        <f>"(0.24)"</f>
        <v>(0.24)</v>
      </c>
      <c r="E28" t="str">
        <f>"(1.00)"</f>
        <v>(1.00)</v>
      </c>
    </row>
    <row r="29" spans="1:5" x14ac:dyDescent="0.2">
      <c r="A29" t="s">
        <v>20</v>
      </c>
      <c r="B29" t="str">
        <f>"2.201"</f>
        <v>2.201</v>
      </c>
      <c r="C29" t="str">
        <f>"-1.406**"</f>
        <v>-1.406**</v>
      </c>
      <c r="D29" t="str">
        <f>"0.778"</f>
        <v>0.778</v>
      </c>
      <c r="E29" t="str">
        <f>"-0.281"</f>
        <v>-0.281</v>
      </c>
    </row>
    <row r="30" spans="1:5" x14ac:dyDescent="0.2">
      <c r="A30" t="s">
        <v>18</v>
      </c>
      <c r="B30" t="str">
        <f>"(1.50)"</f>
        <v>(1.50)</v>
      </c>
      <c r="C30" t="str">
        <f>"(2.08)"</f>
        <v>(2.08)</v>
      </c>
      <c r="D30" t="str">
        <f>"(0.52)"</f>
        <v>(0.52)</v>
      </c>
      <c r="E30" t="str">
        <f>"(0.30)"</f>
        <v>(0.30)</v>
      </c>
    </row>
    <row r="31" spans="1:5" x14ac:dyDescent="0.2">
      <c r="A31" t="s">
        <v>21</v>
      </c>
      <c r="B31" t="str">
        <f>"-0.506"</f>
        <v>-0.506</v>
      </c>
      <c r="C31" t="str">
        <f>"-3.135***"</f>
        <v>-3.135***</v>
      </c>
      <c r="D31" t="str">
        <f>"-0.307"</f>
        <v>-0.307</v>
      </c>
      <c r="E31" t="str">
        <f>"2.890***"</f>
        <v>2.890***</v>
      </c>
    </row>
    <row r="32" spans="1:5" x14ac:dyDescent="0.2">
      <c r="A32" t="s">
        <v>18</v>
      </c>
      <c r="B32" t="str">
        <f>"(0.34)"</f>
        <v>(0.34)</v>
      </c>
      <c r="C32" t="str">
        <f>"(4.64)"</f>
        <v>(4.64)</v>
      </c>
      <c r="D32" t="str">
        <f>"(0.20)"</f>
        <v>(0.20)</v>
      </c>
      <c r="E32" t="str">
        <f>"(2.84)"</f>
        <v>(2.84)</v>
      </c>
    </row>
    <row r="33" spans="1:5" x14ac:dyDescent="0.2">
      <c r="A33" t="s">
        <v>22</v>
      </c>
      <c r="B33" t="str">
        <f>"130"</f>
        <v>130</v>
      </c>
      <c r="C33" t="str">
        <f>"121"</f>
        <v>121</v>
      </c>
      <c r="D33" t="str">
        <f>"104"</f>
        <v>104</v>
      </c>
      <c r="E33" t="str">
        <f>"107"</f>
        <v>107</v>
      </c>
    </row>
    <row r="34" spans="1:5" x14ac:dyDescent="0.2">
      <c r="A34" t="s">
        <v>23</v>
      </c>
      <c r="B34" t="str">
        <f>"0.258"</f>
        <v>0.258</v>
      </c>
      <c r="C34" t="str">
        <f>"0.567"</f>
        <v>0.567</v>
      </c>
      <c r="D34" t="str">
        <f>"0.371"</f>
        <v>0.371</v>
      </c>
      <c r="E34" t="str">
        <f>"-0.086"</f>
        <v>-0.086</v>
      </c>
    </row>
  </sheetData>
  <mergeCells count="3">
    <mergeCell ref="B13:E13"/>
    <mergeCell ref="B24:E24"/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B5554-3A2B-0349-B714-CC40FA69CF00}">
  <dimension ref="A1:F18"/>
  <sheetViews>
    <sheetView tabSelected="1" workbookViewId="0">
      <selection activeCell="G37" sqref="G37"/>
    </sheetView>
  </sheetViews>
  <sheetFormatPr baseColWidth="10" defaultRowHeight="16" x14ac:dyDescent="0.2"/>
  <cols>
    <col min="1" max="1" width="40.6640625" bestFit="1" customWidth="1"/>
  </cols>
  <sheetData>
    <row r="1" spans="1:6" x14ac:dyDescent="0.2">
      <c r="A1" s="4"/>
      <c r="B1" s="4" t="s">
        <v>24</v>
      </c>
      <c r="C1" s="4" t="s">
        <v>25</v>
      </c>
      <c r="D1" s="4" t="s">
        <v>26</v>
      </c>
      <c r="E1" s="4" t="s">
        <v>27</v>
      </c>
      <c r="F1" s="4"/>
    </row>
    <row r="2" spans="1:6" x14ac:dyDescent="0.2">
      <c r="A2" s="4" t="s">
        <v>28</v>
      </c>
      <c r="B2" s="4">
        <v>7.5830000000000002</v>
      </c>
      <c r="C2" s="4">
        <v>3.4660000000000002</v>
      </c>
      <c r="D2" s="4">
        <v>0.377</v>
      </c>
      <c r="E2" s="4">
        <v>19.033999999999999</v>
      </c>
      <c r="F2" s="4"/>
    </row>
    <row r="3" spans="1:6" x14ac:dyDescent="0.2">
      <c r="A3" s="4" t="s">
        <v>29</v>
      </c>
      <c r="B3" s="4">
        <v>4.1210000000000004</v>
      </c>
      <c r="C3" s="4">
        <v>1.202</v>
      </c>
      <c r="D3" s="4">
        <v>-9.6020000000000003</v>
      </c>
      <c r="E3" s="4">
        <v>6.2430000000000003</v>
      </c>
      <c r="F3" s="4"/>
    </row>
    <row r="4" spans="1:6" x14ac:dyDescent="0.2">
      <c r="A4" s="4" t="s">
        <v>30</v>
      </c>
      <c r="B4" s="4">
        <v>2.3E-2</v>
      </c>
      <c r="C4" s="4">
        <v>4.2000000000000003E-2</v>
      </c>
      <c r="D4" s="4">
        <v>-0.114</v>
      </c>
      <c r="E4" s="4">
        <v>0.158</v>
      </c>
      <c r="F4" s="4"/>
    </row>
    <row r="5" spans="1:6" x14ac:dyDescent="0.2">
      <c r="A5" s="4" t="str">
        <f>"Exchange rate (\% change  q/q)"</f>
        <v>Exchange rate (\% change  q/q)</v>
      </c>
      <c r="B5" s="4">
        <v>0.02</v>
      </c>
      <c r="C5" s="4">
        <v>0.10100000000000001</v>
      </c>
      <c r="D5" s="4">
        <v>-0.438</v>
      </c>
      <c r="E5" s="4">
        <v>2.5499999999999998</v>
      </c>
    </row>
    <row r="6" spans="1:6" x14ac:dyDescent="0.2">
      <c r="A6" s="4" t="s">
        <v>31</v>
      </c>
      <c r="B6" s="4">
        <v>3.5999999999999997E-2</v>
      </c>
      <c r="C6" s="4">
        <v>9.2999999999999999E-2</v>
      </c>
      <c r="D6" s="4">
        <v>-0.17</v>
      </c>
      <c r="E6" s="4">
        <v>0.69</v>
      </c>
      <c r="F6" s="4"/>
    </row>
    <row r="7" spans="1:6" x14ac:dyDescent="0.2">
      <c r="A7" s="4" t="s">
        <v>32</v>
      </c>
      <c r="B7" s="4">
        <v>3.2000000000000001E-2</v>
      </c>
      <c r="C7" s="4">
        <v>2.3E-2</v>
      </c>
      <c r="D7" s="4">
        <v>1E-3</v>
      </c>
      <c r="E7" s="4">
        <v>8.3000000000000004E-2</v>
      </c>
      <c r="F7" s="4"/>
    </row>
    <row r="8" spans="1:6" x14ac:dyDescent="0.2">
      <c r="A8" s="4" t="s">
        <v>33</v>
      </c>
      <c r="B8" s="4">
        <v>-1.0999999999999999E-2</v>
      </c>
      <c r="C8" s="4">
        <v>0.03</v>
      </c>
      <c r="D8" s="4">
        <v>-0.17899999999999999</v>
      </c>
      <c r="E8" s="4">
        <v>5.6000000000000001E-2</v>
      </c>
      <c r="F8" s="4"/>
    </row>
    <row r="9" spans="1:6" x14ac:dyDescent="0.2">
      <c r="A9" s="4" t="s">
        <v>34</v>
      </c>
      <c r="B9" s="4">
        <v>-8.0000000000000002E-3</v>
      </c>
      <c r="C9" s="4">
        <v>9.0999999999999998E-2</v>
      </c>
      <c r="D9" s="4">
        <v>-0.34200000000000003</v>
      </c>
      <c r="E9" s="4">
        <v>0.214</v>
      </c>
      <c r="F9" s="4"/>
    </row>
    <row r="10" spans="1:6" x14ac:dyDescent="0.2">
      <c r="A10" s="4" t="s">
        <v>35</v>
      </c>
      <c r="B10" s="4">
        <v>-5.0000000000000001E-3</v>
      </c>
      <c r="C10" s="4">
        <v>0.33400000000000002</v>
      </c>
      <c r="D10" s="4">
        <v>-0.85</v>
      </c>
      <c r="E10" s="4">
        <v>0.86799999999999999</v>
      </c>
      <c r="F10" s="4"/>
    </row>
    <row r="11" spans="1:6" x14ac:dyDescent="0.2">
      <c r="A11" s="4" t="s">
        <v>36</v>
      </c>
      <c r="B11" s="4">
        <v>-8.0000000000000002E-3</v>
      </c>
      <c r="C11" s="4">
        <v>1.9E-2</v>
      </c>
      <c r="D11" s="4">
        <v>-0.06</v>
      </c>
      <c r="E11" s="4">
        <v>4.2000000000000003E-2</v>
      </c>
      <c r="F11" s="4"/>
    </row>
    <row r="12" spans="1:6" x14ac:dyDescent="0.2">
      <c r="A12" s="4" t="s">
        <v>37</v>
      </c>
      <c r="B12" s="4">
        <v>4.4349999999999996</v>
      </c>
      <c r="C12" s="4">
        <v>0.65</v>
      </c>
      <c r="D12" s="4">
        <v>3.3119999999999998</v>
      </c>
      <c r="E12" s="4">
        <v>5.4779999999999998</v>
      </c>
      <c r="F12" s="4"/>
    </row>
    <row r="13" spans="1:6" x14ac:dyDescent="0.2">
      <c r="A13" s="4" t="s">
        <v>38</v>
      </c>
      <c r="B13" s="4">
        <v>0.60299999999999998</v>
      </c>
      <c r="C13" s="4">
        <v>0.14699999999999999</v>
      </c>
      <c r="D13" s="4">
        <v>0.19400000000000001</v>
      </c>
      <c r="E13" s="4">
        <v>0.81799999999999995</v>
      </c>
      <c r="F13" s="4"/>
    </row>
    <row r="14" spans="1:6" x14ac:dyDescent="0.2">
      <c r="A14" s="4" t="s">
        <v>39</v>
      </c>
      <c r="B14" s="4">
        <v>0.14499999999999999</v>
      </c>
      <c r="C14" s="4">
        <v>0.14599999999999999</v>
      </c>
      <c r="D14" s="4">
        <v>1.2999999999999999E-2</v>
      </c>
      <c r="E14" s="4">
        <v>0.79400000000000004</v>
      </c>
      <c r="F14" s="4"/>
    </row>
    <row r="15" spans="1:6" x14ac:dyDescent="0.2">
      <c r="A15" s="4" t="str">
        <f>"Total external debt to GDP (Benetrix et al  2019)"</f>
        <v>Total external debt to GDP (Benetrix et al  2019)</v>
      </c>
      <c r="B15" s="4">
        <v>0.73</v>
      </c>
      <c r="C15" s="4">
        <v>0.77500000000000002</v>
      </c>
      <c r="D15" s="4">
        <v>0.13800000000000001</v>
      </c>
      <c r="E15" s="4">
        <v>5.2679999999999998</v>
      </c>
    </row>
    <row r="16" spans="1:6" x14ac:dyDescent="0.2">
      <c r="A16" s="4" t="s">
        <v>40</v>
      </c>
      <c r="B16" s="4">
        <v>15.988</v>
      </c>
      <c r="C16" s="4">
        <v>14.865</v>
      </c>
      <c r="D16" s="4">
        <v>0.19400000000000001</v>
      </c>
      <c r="E16" s="4">
        <v>113.47199999999999</v>
      </c>
      <c r="F16" s="4"/>
    </row>
    <row r="17" spans="1:6" x14ac:dyDescent="0.2">
      <c r="A17" s="4" t="s">
        <v>15</v>
      </c>
      <c r="B17" s="4">
        <v>3.6520000000000001</v>
      </c>
      <c r="C17" s="4">
        <v>10.164</v>
      </c>
      <c r="D17" s="4">
        <v>-83.474999999999994</v>
      </c>
      <c r="E17" s="4">
        <v>61.966999999999999</v>
      </c>
      <c r="F17" s="4"/>
    </row>
    <row r="18" spans="1:6" x14ac:dyDescent="0.2">
      <c r="A18" s="4" t="s">
        <v>41</v>
      </c>
      <c r="B18" s="4">
        <v>2.1000000000000001E-2</v>
      </c>
      <c r="C18" s="4">
        <v>4.0860000000000003</v>
      </c>
      <c r="D18" s="4">
        <v>-69.465000000000003</v>
      </c>
      <c r="E18" s="4">
        <v>73.245999999999995</v>
      </c>
      <c r="F1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2</vt:lpstr>
      <vt:lpstr>Table 3</vt:lpstr>
      <vt:lpstr>Table 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Sans</dc:creator>
  <cp:lastModifiedBy>Mariana Sans</cp:lastModifiedBy>
  <dcterms:created xsi:type="dcterms:W3CDTF">2023-11-09T15:09:01Z</dcterms:created>
  <dcterms:modified xsi:type="dcterms:W3CDTF">2023-11-09T19:16:22Z</dcterms:modified>
</cp:coreProperties>
</file>