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encula\The Brookings Institution\Hutchins Center Team - Documents\Publications\Reports\2021\diversity report update\"/>
    </mc:Choice>
  </mc:AlternateContent>
  <xr:revisionPtr revIDLastSave="0" documentId="8_{7BED843A-9797-47D7-9B49-BC98F0349A00}" xr6:coauthVersionLast="45" xr6:coauthVersionMax="45" xr10:uidLastSave="{00000000-0000-0000-0000-000000000000}"/>
  <bookViews>
    <workbookView xWindow="-110" yWindow="-110" windowWidth="19420" windowHeight="10420" xr2:uid="{EA686D7F-A9D0-479D-957C-571D3827E8B7}"/>
  </bookViews>
  <sheets>
    <sheet name="Readme" sheetId="11" r:id="rId1"/>
    <sheet name="Total" sheetId="10" r:id="rId2"/>
    <sheet name="Data Sources" sheetId="19" r:id="rId3"/>
    <sheet name="Fed System Raw Data" sheetId="5" r:id="rId4"/>
    <sheet name="Fed System Over Time" sheetId="12" r:id="rId5"/>
    <sheet name="Non-Fed Raw Data" sheetId="8" r:id="rId6"/>
    <sheet name="Non-Fed Over Time" sheetId="9" r:id="rId7"/>
    <sheet name="Minorities breakdown" sheetId="18" r:id="rId8"/>
    <sheet name="Full Raw Govt Data" sheetId="14" r:id="rId9"/>
    <sheet name="Brookings Data" sheetId="13" r:id="rId10"/>
  </sheets>
  <definedNames>
    <definedName name="_xlnm._FilterDatabase" localSheetId="7" hidden="1">'Minorities breakdown'!$A$22:$O$33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9" l="1"/>
  <c r="H5" i="19"/>
  <c r="H4" i="19"/>
  <c r="H3" i="19"/>
  <c r="AB12" i="10"/>
  <c r="AA12" i="10"/>
  <c r="Y12" i="10"/>
  <c r="X12" i="10"/>
  <c r="U12" i="10"/>
  <c r="T12" i="10"/>
  <c r="R12" i="10"/>
  <c r="Q12" i="10"/>
  <c r="M12" i="10"/>
  <c r="N12" i="10"/>
  <c r="K12" i="10"/>
  <c r="J12" i="10"/>
  <c r="G12" i="10"/>
  <c r="F12" i="10"/>
  <c r="D12" i="10"/>
  <c r="C12" i="10"/>
  <c r="L17" i="18" l="1"/>
  <c r="C17" i="18"/>
  <c r="D17" i="18"/>
  <c r="E17" i="18"/>
  <c r="F17" i="18"/>
  <c r="G17" i="18"/>
  <c r="H17" i="18"/>
  <c r="I17" i="18"/>
  <c r="B17" i="18"/>
  <c r="L18" i="18"/>
  <c r="I18" i="18"/>
  <c r="H18" i="18"/>
  <c r="G18" i="18"/>
  <c r="F18" i="18"/>
  <c r="E18" i="18"/>
  <c r="D18" i="18"/>
  <c r="C18" i="18"/>
  <c r="B18" i="18"/>
  <c r="H7" i="19" l="1"/>
  <c r="L37" i="18"/>
  <c r="N24" i="18"/>
  <c r="N36" i="18"/>
  <c r="N28" i="18"/>
  <c r="K24" i="18"/>
  <c r="O24" i="18" s="1"/>
  <c r="K36" i="18"/>
  <c r="O36" i="18" s="1"/>
  <c r="K28" i="18"/>
  <c r="O28" i="18" s="1"/>
  <c r="C37" i="18"/>
  <c r="D37" i="18"/>
  <c r="E37" i="18"/>
  <c r="F37" i="18"/>
  <c r="G37" i="18"/>
  <c r="H37" i="18"/>
  <c r="I37" i="18"/>
  <c r="B37" i="18"/>
  <c r="J27" i="18"/>
  <c r="K27" i="18" s="1"/>
  <c r="O27" i="18" s="1"/>
  <c r="J34" i="18"/>
  <c r="K34" i="18" s="1"/>
  <c r="O34" i="18" s="1"/>
  <c r="J29" i="18"/>
  <c r="K29" i="18" s="1"/>
  <c r="O29" i="18" s="1"/>
  <c r="J31" i="18"/>
  <c r="K31" i="18" s="1"/>
  <c r="O31" i="18" s="1"/>
  <c r="J32" i="18"/>
  <c r="K32" i="18" s="1"/>
  <c r="O32" i="18" s="1"/>
  <c r="J30" i="18"/>
  <c r="K30" i="18" s="1"/>
  <c r="O30" i="18" s="1"/>
  <c r="J22" i="18"/>
  <c r="K22" i="18" s="1"/>
  <c r="O22" i="18" s="1"/>
  <c r="J26" i="18"/>
  <c r="K26" i="18" s="1"/>
  <c r="O26" i="18" s="1"/>
  <c r="J33" i="18"/>
  <c r="K33" i="18" s="1"/>
  <c r="O33" i="18" s="1"/>
  <c r="J23" i="18"/>
  <c r="K23" i="18" s="1"/>
  <c r="O23" i="18" s="1"/>
  <c r="J25" i="18"/>
  <c r="K25" i="18" s="1"/>
  <c r="O25" i="18" s="1"/>
  <c r="J35" i="18"/>
  <c r="K35" i="18" s="1"/>
  <c r="O35" i="18" s="1"/>
  <c r="J11" i="18"/>
  <c r="J14" i="18"/>
  <c r="N14" i="18" s="1"/>
  <c r="J15" i="18"/>
  <c r="N15" i="18" s="1"/>
  <c r="J13" i="18"/>
  <c r="K13" i="18" s="1"/>
  <c r="O13" i="18" s="1"/>
  <c r="J6" i="18"/>
  <c r="K6" i="18" s="1"/>
  <c r="O6" i="18" s="1"/>
  <c r="J7" i="18"/>
  <c r="N7" i="18" s="1"/>
  <c r="J8" i="18"/>
  <c r="N8" i="18" s="1"/>
  <c r="J12" i="18"/>
  <c r="K12" i="18" s="1"/>
  <c r="O12" i="18" s="1"/>
  <c r="J4" i="18"/>
  <c r="K4" i="18" s="1"/>
  <c r="O4" i="18" s="1"/>
  <c r="J10" i="18"/>
  <c r="N10" i="18" s="1"/>
  <c r="J5" i="18"/>
  <c r="J9" i="18"/>
  <c r="K9" i="18" s="1"/>
  <c r="O9" i="18" s="1"/>
  <c r="J16" i="18"/>
  <c r="N16" i="18" s="1"/>
  <c r="C34" i="8"/>
  <c r="N5" i="18" l="1"/>
  <c r="J17" i="18"/>
  <c r="K11" i="18"/>
  <c r="O11" i="18" s="1"/>
  <c r="J18" i="18"/>
  <c r="K5" i="18"/>
  <c r="O5" i="18" s="1"/>
  <c r="K10" i="18"/>
  <c r="O10" i="18" s="1"/>
  <c r="K15" i="18"/>
  <c r="O15" i="18" s="1"/>
  <c r="K14" i="18"/>
  <c r="O14" i="18" s="1"/>
  <c r="K8" i="18"/>
  <c r="O8" i="18" s="1"/>
  <c r="N6" i="18"/>
  <c r="K16" i="18"/>
  <c r="O16" i="18" s="1"/>
  <c r="K7" i="18"/>
  <c r="O7" i="18" s="1"/>
  <c r="N9" i="18"/>
  <c r="N13" i="18"/>
  <c r="N12" i="18"/>
  <c r="J37" i="18"/>
  <c r="N4" i="18"/>
  <c r="N11" i="18"/>
  <c r="K37" i="18"/>
  <c r="N17" i="18" l="1"/>
  <c r="K17" i="18"/>
  <c r="O17" i="18" s="1"/>
  <c r="O37" i="18"/>
  <c r="N37" i="18"/>
  <c r="D39" i="18"/>
  <c r="E39" i="18"/>
  <c r="F39" i="18"/>
  <c r="G39" i="18"/>
  <c r="H39" i="18"/>
  <c r="I39" i="18"/>
  <c r="L39" i="18"/>
  <c r="B39" i="18"/>
  <c r="N22" i="18"/>
  <c r="N27" i="18"/>
  <c r="N30" i="18"/>
  <c r="N33" i="18"/>
  <c r="N29" i="18"/>
  <c r="N23" i="18"/>
  <c r="N26" i="18"/>
  <c r="N25" i="18"/>
  <c r="N32" i="18"/>
  <c r="N34" i="18"/>
  <c r="E11" i="10"/>
  <c r="C39" i="18" l="1"/>
  <c r="N31" i="18"/>
  <c r="N35" i="18"/>
  <c r="G129" i="8"/>
  <c r="G100" i="8"/>
  <c r="G35" i="8"/>
  <c r="G69" i="8"/>
  <c r="T5" i="13"/>
  <c r="T16" i="13"/>
  <c r="T13" i="13"/>
  <c r="T17" i="13"/>
  <c r="T18" i="13"/>
  <c r="T11" i="13"/>
  <c r="E18" i="13"/>
  <c r="D18" i="13"/>
  <c r="C18" i="13"/>
  <c r="E17" i="13"/>
  <c r="D17" i="13"/>
  <c r="G90" i="5"/>
  <c r="D99" i="8"/>
  <c r="G30" i="5"/>
  <c r="K18" i="18" l="1"/>
  <c r="N18" i="18"/>
  <c r="J39" i="18"/>
  <c r="N39" i="18" s="1"/>
  <c r="C17" i="13"/>
  <c r="O18" i="18" l="1"/>
  <c r="K39" i="18"/>
  <c r="O39" i="18" s="1"/>
  <c r="J30" i="8" l="1"/>
  <c r="F33" i="8"/>
  <c r="J15" i="8"/>
  <c r="I15" i="8"/>
  <c r="J20" i="8"/>
  <c r="C30" i="5"/>
  <c r="K11" i="10" s="1"/>
  <c r="F4" i="10" l="1"/>
  <c r="E33" i="8"/>
  <c r="J33" i="8" s="1"/>
  <c r="D34" i="8"/>
  <c r="C4" i="10" s="1"/>
  <c r="C5" i="10" s="1"/>
  <c r="D4" i="10" l="1"/>
  <c r="D5" i="10" s="1"/>
  <c r="E12" i="10"/>
  <c r="G4" i="10"/>
  <c r="N3" i="8"/>
  <c r="E5" i="10"/>
  <c r="F5" i="10"/>
  <c r="I34" i="8"/>
  <c r="H12" i="10"/>
  <c r="I29" i="8"/>
  <c r="I16" i="8"/>
  <c r="I17" i="8"/>
  <c r="I18" i="8"/>
  <c r="I19" i="8"/>
  <c r="I20" i="8"/>
  <c r="I21" i="8"/>
  <c r="I22" i="8"/>
  <c r="I23" i="8"/>
  <c r="I24" i="8"/>
  <c r="I25" i="8"/>
  <c r="I26" i="8"/>
  <c r="I11" i="8"/>
  <c r="I12" i="8"/>
  <c r="I13" i="8"/>
  <c r="I8" i="8"/>
  <c r="I9" i="8"/>
  <c r="I5" i="8"/>
  <c r="I6" i="8"/>
  <c r="I2" i="8"/>
  <c r="J3" i="8"/>
  <c r="J4" i="8"/>
  <c r="J5" i="8"/>
  <c r="J6" i="8"/>
  <c r="J7" i="8"/>
  <c r="J8" i="8"/>
  <c r="J9" i="8"/>
  <c r="J10" i="8"/>
  <c r="J11" i="8"/>
  <c r="J12" i="8"/>
  <c r="J13" i="8"/>
  <c r="J14" i="8"/>
  <c r="J16" i="8"/>
  <c r="J17" i="8"/>
  <c r="J18" i="8"/>
  <c r="J19" i="8"/>
  <c r="J21" i="8"/>
  <c r="J22" i="8"/>
  <c r="J23" i="8"/>
  <c r="J24" i="8"/>
  <c r="J25" i="8"/>
  <c r="J26" i="8"/>
  <c r="J27" i="8"/>
  <c r="J28" i="8"/>
  <c r="J29" i="8"/>
  <c r="J2" i="8"/>
  <c r="J3" i="5"/>
  <c r="L4" i="12" s="1"/>
  <c r="J4" i="5"/>
  <c r="L5" i="12" s="1"/>
  <c r="J5" i="5"/>
  <c r="L6" i="12" s="1"/>
  <c r="J6" i="5"/>
  <c r="L7" i="12" s="1"/>
  <c r="J7" i="5"/>
  <c r="L8" i="12" s="1"/>
  <c r="J8" i="5"/>
  <c r="L9" i="12" s="1"/>
  <c r="J9" i="5"/>
  <c r="L10" i="12" s="1"/>
  <c r="J10" i="5"/>
  <c r="L11" i="12" s="1"/>
  <c r="J11" i="5"/>
  <c r="L12" i="12" s="1"/>
  <c r="J12" i="5"/>
  <c r="L13" i="12" s="1"/>
  <c r="J13" i="5"/>
  <c r="L14" i="12" s="1"/>
  <c r="J14" i="5"/>
  <c r="L15" i="12" s="1"/>
  <c r="J2" i="5"/>
  <c r="L3" i="12" s="1"/>
  <c r="I3" i="5"/>
  <c r="C4" i="12" s="1"/>
  <c r="I4" i="5"/>
  <c r="C5" i="12" s="1"/>
  <c r="I5" i="5"/>
  <c r="C6" i="12" s="1"/>
  <c r="I6" i="5"/>
  <c r="C7" i="12" s="1"/>
  <c r="I7" i="5"/>
  <c r="C8" i="12" s="1"/>
  <c r="I8" i="5"/>
  <c r="C9" i="12" s="1"/>
  <c r="I9" i="5"/>
  <c r="C10" i="12" s="1"/>
  <c r="I10" i="5"/>
  <c r="C11" i="12" s="1"/>
  <c r="I11" i="5"/>
  <c r="C12" i="12" s="1"/>
  <c r="I12" i="5"/>
  <c r="C13" i="12" s="1"/>
  <c r="I13" i="5"/>
  <c r="C14" i="12" s="1"/>
  <c r="I14" i="5"/>
  <c r="C15" i="12" s="1"/>
  <c r="I2" i="5"/>
  <c r="C3" i="12" s="1"/>
  <c r="D15" i="5"/>
  <c r="E15" i="5"/>
  <c r="F15" i="5"/>
  <c r="G15" i="5"/>
  <c r="G16" i="5" s="1"/>
  <c r="C15" i="5"/>
  <c r="G5" i="10" l="1"/>
  <c r="H5" i="10" s="1"/>
  <c r="H4" i="10"/>
  <c r="M3" i="8"/>
  <c r="C16" i="5"/>
  <c r="D3" i="10"/>
  <c r="D11" i="10" s="1"/>
  <c r="F16" i="5"/>
  <c r="J16" i="5" s="1"/>
  <c r="L18" i="12" s="1"/>
  <c r="F3" i="10"/>
  <c r="F11" i="10" s="1"/>
  <c r="G3" i="10"/>
  <c r="G11" i="10" s="1"/>
  <c r="E16" i="5"/>
  <c r="I15" i="5"/>
  <c r="C3" i="10"/>
  <c r="C11" i="10" s="1"/>
  <c r="D16" i="5"/>
  <c r="I16" i="5" s="1"/>
  <c r="C18" i="12" s="1"/>
  <c r="J15" i="5"/>
  <c r="L17" i="12" l="1"/>
  <c r="N4" i="5"/>
  <c r="C17" i="12"/>
  <c r="M4" i="5"/>
  <c r="H11" i="10"/>
  <c r="O12" i="10"/>
  <c r="E5" i="13" l="1"/>
  <c r="D5" i="13"/>
  <c r="E16" i="13"/>
  <c r="D16" i="13"/>
  <c r="C16" i="13" s="1"/>
  <c r="T15" i="13"/>
  <c r="E15" i="13"/>
  <c r="D15" i="13"/>
  <c r="C15" i="13" s="1"/>
  <c r="T14" i="13"/>
  <c r="E14" i="13"/>
  <c r="D14" i="13"/>
  <c r="E13" i="13"/>
  <c r="D13" i="13"/>
  <c r="T12" i="13"/>
  <c r="E12" i="13"/>
  <c r="D12" i="13"/>
  <c r="E11" i="13"/>
  <c r="D11" i="13"/>
  <c r="T10" i="13"/>
  <c r="E10" i="13"/>
  <c r="D10" i="13"/>
  <c r="T9" i="13"/>
  <c r="E9" i="13"/>
  <c r="D9" i="13"/>
  <c r="C9" i="13" s="1"/>
  <c r="T8" i="13"/>
  <c r="E8" i="13"/>
  <c r="D8" i="13"/>
  <c r="T7" i="13"/>
  <c r="E7" i="13"/>
  <c r="D7" i="13"/>
  <c r="C7" i="13" s="1"/>
  <c r="T6" i="13"/>
  <c r="E6" i="13"/>
  <c r="D6" i="13"/>
  <c r="C8" i="13" l="1"/>
  <c r="C11" i="13"/>
  <c r="C14" i="13"/>
  <c r="C10" i="13"/>
  <c r="C13" i="13"/>
  <c r="C6" i="13"/>
  <c r="C12" i="13"/>
  <c r="C5" i="13"/>
  <c r="L12" i="10" l="1"/>
  <c r="AC12" i="10" l="1"/>
  <c r="E67" i="8" l="1"/>
  <c r="J103" i="8" l="1"/>
  <c r="I104" i="8"/>
  <c r="J104" i="8"/>
  <c r="I105" i="8"/>
  <c r="J105" i="8"/>
  <c r="J106" i="8"/>
  <c r="I107" i="8"/>
  <c r="J107" i="8"/>
  <c r="I108" i="8"/>
  <c r="J108" i="8"/>
  <c r="J109" i="8"/>
  <c r="I110" i="8"/>
  <c r="J110" i="8"/>
  <c r="I111" i="8"/>
  <c r="J111" i="8"/>
  <c r="I112" i="8"/>
  <c r="J112" i="8"/>
  <c r="I113" i="8"/>
  <c r="J113" i="8"/>
  <c r="I114" i="8"/>
  <c r="J114" i="8"/>
  <c r="I115" i="8"/>
  <c r="J115" i="8"/>
  <c r="I116" i="8"/>
  <c r="J116" i="8"/>
  <c r="I117" i="8"/>
  <c r="J117" i="8"/>
  <c r="I118" i="8"/>
  <c r="J118" i="8"/>
  <c r="I119" i="8"/>
  <c r="J119" i="8"/>
  <c r="I120" i="8"/>
  <c r="J120" i="8"/>
  <c r="I121" i="8"/>
  <c r="J121" i="8"/>
  <c r="I122" i="8"/>
  <c r="J122" i="8"/>
  <c r="J123" i="8"/>
  <c r="I124" i="8"/>
  <c r="J124" i="8"/>
  <c r="I125" i="8"/>
  <c r="J125" i="8"/>
  <c r="J102" i="8"/>
  <c r="I37" i="8"/>
  <c r="J37" i="8"/>
  <c r="I38" i="8"/>
  <c r="J38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J49" i="8"/>
  <c r="I50" i="8"/>
  <c r="J50" i="8"/>
  <c r="I51" i="8"/>
  <c r="J51" i="8"/>
  <c r="I52" i="8"/>
  <c r="J52" i="8"/>
  <c r="I53" i="8"/>
  <c r="J53" i="8"/>
  <c r="I54" i="8"/>
  <c r="J54" i="8"/>
  <c r="I55" i="8"/>
  <c r="J55" i="8"/>
  <c r="I56" i="8"/>
  <c r="J56" i="8"/>
  <c r="I57" i="8"/>
  <c r="J57" i="8"/>
  <c r="I58" i="8"/>
  <c r="J58" i="8"/>
  <c r="I59" i="8"/>
  <c r="J59" i="8"/>
  <c r="I60" i="8"/>
  <c r="J60" i="8"/>
  <c r="J61" i="8"/>
  <c r="J62" i="8"/>
  <c r="J63" i="8"/>
  <c r="I64" i="8"/>
  <c r="J64" i="8"/>
  <c r="I65" i="8"/>
  <c r="J65" i="8"/>
  <c r="J71" i="8"/>
  <c r="J72" i="8"/>
  <c r="I73" i="8"/>
  <c r="J73" i="8"/>
  <c r="I74" i="8"/>
  <c r="J74" i="8"/>
  <c r="I75" i="8"/>
  <c r="J75" i="8"/>
  <c r="I76" i="8"/>
  <c r="J76" i="8"/>
  <c r="I77" i="8"/>
  <c r="J77" i="8"/>
  <c r="J78" i="8"/>
  <c r="J79" i="8"/>
  <c r="I80" i="8"/>
  <c r="J80" i="8"/>
  <c r="I81" i="8"/>
  <c r="J81" i="8"/>
  <c r="I82" i="8"/>
  <c r="J82" i="8"/>
  <c r="I83" i="8"/>
  <c r="I84" i="8"/>
  <c r="J84" i="8"/>
  <c r="I85" i="8"/>
  <c r="J85" i="8"/>
  <c r="I86" i="8"/>
  <c r="J86" i="8"/>
  <c r="I87" i="8"/>
  <c r="J87" i="8"/>
  <c r="I88" i="8"/>
  <c r="J88" i="8"/>
  <c r="I89" i="8"/>
  <c r="J89" i="8"/>
  <c r="I90" i="8"/>
  <c r="J90" i="8"/>
  <c r="J91" i="8"/>
  <c r="J92" i="8"/>
  <c r="J93" i="8"/>
  <c r="I94" i="8"/>
  <c r="J94" i="8"/>
  <c r="I95" i="8"/>
  <c r="J95" i="8"/>
  <c r="J96" i="8"/>
  <c r="D128" i="8"/>
  <c r="C128" i="8"/>
  <c r="F127" i="8"/>
  <c r="E127" i="8"/>
  <c r="C99" i="8"/>
  <c r="I99" i="8" s="1"/>
  <c r="F83" i="8"/>
  <c r="F98" i="8" s="1"/>
  <c r="E83" i="8"/>
  <c r="D68" i="8"/>
  <c r="C68" i="8"/>
  <c r="F67" i="8"/>
  <c r="J67" i="8" s="1"/>
  <c r="L6" i="5"/>
  <c r="L7" i="5" s="1"/>
  <c r="L8" i="5" s="1"/>
  <c r="L9" i="5" s="1"/>
  <c r="L10" i="5" s="1"/>
  <c r="G105" i="5"/>
  <c r="G106" i="5" s="1"/>
  <c r="D105" i="5"/>
  <c r="C105" i="5"/>
  <c r="C106" i="5" s="1"/>
  <c r="G91" i="5"/>
  <c r="D90" i="5"/>
  <c r="C90" i="5"/>
  <c r="G75" i="5"/>
  <c r="G76" i="5" s="1"/>
  <c r="D75" i="5"/>
  <c r="C75" i="5"/>
  <c r="C76" i="5" s="1"/>
  <c r="G60" i="5"/>
  <c r="G61" i="5" s="1"/>
  <c r="D60" i="5"/>
  <c r="D61" i="5" s="1"/>
  <c r="I61" i="5" s="1"/>
  <c r="F18" i="12" s="1"/>
  <c r="C60" i="5"/>
  <c r="C61" i="5" s="1"/>
  <c r="G45" i="5"/>
  <c r="G46" i="5" s="1"/>
  <c r="F45" i="5"/>
  <c r="E45" i="5"/>
  <c r="E46" i="5" s="1"/>
  <c r="D45" i="5"/>
  <c r="C45" i="5"/>
  <c r="C46" i="5" s="1"/>
  <c r="J109" i="5"/>
  <c r="I109" i="5"/>
  <c r="I108" i="5"/>
  <c r="E108" i="5"/>
  <c r="F108" i="5" s="1"/>
  <c r="J108" i="5" s="1"/>
  <c r="J104" i="5"/>
  <c r="R15" i="12" s="1"/>
  <c r="I104" i="5"/>
  <c r="I15" i="12" s="1"/>
  <c r="J103" i="5"/>
  <c r="R14" i="12" s="1"/>
  <c r="I103" i="5"/>
  <c r="I14" i="12" s="1"/>
  <c r="J102" i="5"/>
  <c r="R13" i="12" s="1"/>
  <c r="I102" i="5"/>
  <c r="I13" i="12" s="1"/>
  <c r="J101" i="5"/>
  <c r="R12" i="12" s="1"/>
  <c r="I101" i="5"/>
  <c r="I12" i="12" s="1"/>
  <c r="J100" i="5"/>
  <c r="R11" i="12" s="1"/>
  <c r="I100" i="5"/>
  <c r="I11" i="12" s="1"/>
  <c r="J99" i="5"/>
  <c r="R10" i="12" s="1"/>
  <c r="I99" i="5"/>
  <c r="I10" i="12" s="1"/>
  <c r="J98" i="5"/>
  <c r="R9" i="12" s="1"/>
  <c r="I98" i="5"/>
  <c r="I9" i="12" s="1"/>
  <c r="J97" i="5"/>
  <c r="R8" i="12" s="1"/>
  <c r="I97" i="5"/>
  <c r="I8" i="12" s="1"/>
  <c r="J96" i="5"/>
  <c r="R7" i="12" s="1"/>
  <c r="I96" i="5"/>
  <c r="I7" i="12" s="1"/>
  <c r="J95" i="5"/>
  <c r="R6" i="12" s="1"/>
  <c r="I95" i="5"/>
  <c r="I6" i="12" s="1"/>
  <c r="J94" i="5"/>
  <c r="R5" i="12" s="1"/>
  <c r="I94" i="5"/>
  <c r="I5" i="12" s="1"/>
  <c r="J93" i="5"/>
  <c r="R4" i="12" s="1"/>
  <c r="I93" i="5"/>
  <c r="I4" i="12" s="1"/>
  <c r="I92" i="5"/>
  <c r="I3" i="12" s="1"/>
  <c r="E92" i="5"/>
  <c r="J89" i="5"/>
  <c r="Q15" i="12" s="1"/>
  <c r="I89" i="5"/>
  <c r="H15" i="12" s="1"/>
  <c r="J88" i="5"/>
  <c r="Q14" i="12" s="1"/>
  <c r="I88" i="5"/>
  <c r="H14" i="12" s="1"/>
  <c r="J87" i="5"/>
  <c r="Q13" i="12" s="1"/>
  <c r="I87" i="5"/>
  <c r="H13" i="12" s="1"/>
  <c r="J86" i="5"/>
  <c r="Q12" i="12" s="1"/>
  <c r="I86" i="5"/>
  <c r="H12" i="12" s="1"/>
  <c r="J85" i="5"/>
  <c r="Q11" i="12" s="1"/>
  <c r="I85" i="5"/>
  <c r="H11" i="12" s="1"/>
  <c r="J84" i="5"/>
  <c r="Q10" i="12" s="1"/>
  <c r="I84" i="5"/>
  <c r="H10" i="12" s="1"/>
  <c r="J83" i="5"/>
  <c r="Q9" i="12" s="1"/>
  <c r="I83" i="5"/>
  <c r="H9" i="12" s="1"/>
  <c r="J82" i="5"/>
  <c r="Q8" i="12" s="1"/>
  <c r="I82" i="5"/>
  <c r="H8" i="12" s="1"/>
  <c r="J81" i="5"/>
  <c r="Q7" i="12" s="1"/>
  <c r="I81" i="5"/>
  <c r="H7" i="12" s="1"/>
  <c r="J80" i="5"/>
  <c r="Q6" i="12" s="1"/>
  <c r="I80" i="5"/>
  <c r="H6" i="12" s="1"/>
  <c r="J79" i="5"/>
  <c r="Q5" i="12" s="1"/>
  <c r="I79" i="5"/>
  <c r="H5" i="12" s="1"/>
  <c r="J78" i="5"/>
  <c r="Q4" i="12" s="1"/>
  <c r="I78" i="5"/>
  <c r="H4" i="12" s="1"/>
  <c r="I77" i="5"/>
  <c r="H3" i="12" s="1"/>
  <c r="E77" i="5"/>
  <c r="F77" i="5" s="1"/>
  <c r="J77" i="5" s="1"/>
  <c r="Q3" i="12" s="1"/>
  <c r="J74" i="5"/>
  <c r="P15" i="12" s="1"/>
  <c r="I74" i="5"/>
  <c r="G15" i="12" s="1"/>
  <c r="J73" i="5"/>
  <c r="P14" i="12" s="1"/>
  <c r="I73" i="5"/>
  <c r="G14" i="12" s="1"/>
  <c r="J72" i="5"/>
  <c r="P13" i="12" s="1"/>
  <c r="I72" i="5"/>
  <c r="G13" i="12" s="1"/>
  <c r="J71" i="5"/>
  <c r="P12" i="12" s="1"/>
  <c r="I71" i="5"/>
  <c r="G12" i="12" s="1"/>
  <c r="J70" i="5"/>
  <c r="P11" i="12" s="1"/>
  <c r="I70" i="5"/>
  <c r="G11" i="12" s="1"/>
  <c r="J69" i="5"/>
  <c r="P10" i="12" s="1"/>
  <c r="I69" i="5"/>
  <c r="G10" i="12" s="1"/>
  <c r="J68" i="5"/>
  <c r="P9" i="12" s="1"/>
  <c r="I68" i="5"/>
  <c r="G9" i="12" s="1"/>
  <c r="J67" i="5"/>
  <c r="P8" i="12" s="1"/>
  <c r="I67" i="5"/>
  <c r="G8" i="12" s="1"/>
  <c r="J66" i="5"/>
  <c r="P7" i="12" s="1"/>
  <c r="I66" i="5"/>
  <c r="G7" i="12" s="1"/>
  <c r="J65" i="5"/>
  <c r="P6" i="12" s="1"/>
  <c r="I65" i="5"/>
  <c r="G6" i="12" s="1"/>
  <c r="J64" i="5"/>
  <c r="P5" i="12" s="1"/>
  <c r="I64" i="5"/>
  <c r="G5" i="12" s="1"/>
  <c r="J63" i="5"/>
  <c r="P4" i="12" s="1"/>
  <c r="I63" i="5"/>
  <c r="G4" i="12" s="1"/>
  <c r="I62" i="5"/>
  <c r="G3" i="12" s="1"/>
  <c r="E62" i="5"/>
  <c r="F62" i="5" s="1"/>
  <c r="J62" i="5" s="1"/>
  <c r="P3" i="12" s="1"/>
  <c r="J59" i="5"/>
  <c r="O15" i="12" s="1"/>
  <c r="I59" i="5"/>
  <c r="F15" i="12" s="1"/>
  <c r="J58" i="5"/>
  <c r="O14" i="12" s="1"/>
  <c r="I58" i="5"/>
  <c r="F14" i="12" s="1"/>
  <c r="J57" i="5"/>
  <c r="O13" i="12" s="1"/>
  <c r="I57" i="5"/>
  <c r="F13" i="12" s="1"/>
  <c r="J56" i="5"/>
  <c r="O12" i="12" s="1"/>
  <c r="I56" i="5"/>
  <c r="F12" i="12" s="1"/>
  <c r="J55" i="5"/>
  <c r="O11" i="12" s="1"/>
  <c r="I55" i="5"/>
  <c r="F11" i="12" s="1"/>
  <c r="J54" i="5"/>
  <c r="O10" i="12" s="1"/>
  <c r="I54" i="5"/>
  <c r="F10" i="12" s="1"/>
  <c r="J53" i="5"/>
  <c r="O9" i="12" s="1"/>
  <c r="I53" i="5"/>
  <c r="F9" i="12" s="1"/>
  <c r="J52" i="5"/>
  <c r="O8" i="12" s="1"/>
  <c r="I52" i="5"/>
  <c r="F8" i="12" s="1"/>
  <c r="J51" i="5"/>
  <c r="O7" i="12" s="1"/>
  <c r="I51" i="5"/>
  <c r="F7" i="12" s="1"/>
  <c r="J50" i="5"/>
  <c r="O6" i="12" s="1"/>
  <c r="I50" i="5"/>
  <c r="F6" i="12" s="1"/>
  <c r="J49" i="5"/>
  <c r="O5" i="12" s="1"/>
  <c r="I49" i="5"/>
  <c r="F5" i="12" s="1"/>
  <c r="J48" i="5"/>
  <c r="O4" i="12" s="1"/>
  <c r="I48" i="5"/>
  <c r="F4" i="12" s="1"/>
  <c r="I47" i="5"/>
  <c r="F3" i="12" s="1"/>
  <c r="E47" i="5"/>
  <c r="F47" i="5" s="1"/>
  <c r="J44" i="5"/>
  <c r="N15" i="12" s="1"/>
  <c r="I44" i="5"/>
  <c r="E15" i="12" s="1"/>
  <c r="J43" i="5"/>
  <c r="N14" i="12" s="1"/>
  <c r="I43" i="5"/>
  <c r="E14" i="12" s="1"/>
  <c r="J42" i="5"/>
  <c r="N13" i="12" s="1"/>
  <c r="I42" i="5"/>
  <c r="E13" i="12" s="1"/>
  <c r="J41" i="5"/>
  <c r="N12" i="12" s="1"/>
  <c r="I41" i="5"/>
  <c r="E12" i="12" s="1"/>
  <c r="J40" i="5"/>
  <c r="N11" i="12" s="1"/>
  <c r="I40" i="5"/>
  <c r="E11" i="12" s="1"/>
  <c r="J39" i="5"/>
  <c r="N10" i="12" s="1"/>
  <c r="I39" i="5"/>
  <c r="E10" i="12" s="1"/>
  <c r="J38" i="5"/>
  <c r="N9" i="12" s="1"/>
  <c r="I38" i="5"/>
  <c r="E9" i="12" s="1"/>
  <c r="J37" i="5"/>
  <c r="N8" i="12" s="1"/>
  <c r="I37" i="5"/>
  <c r="E8" i="12" s="1"/>
  <c r="J36" i="5"/>
  <c r="N7" i="12" s="1"/>
  <c r="I36" i="5"/>
  <c r="E7" i="12" s="1"/>
  <c r="J35" i="5"/>
  <c r="N6" i="12" s="1"/>
  <c r="I35" i="5"/>
  <c r="E6" i="12" s="1"/>
  <c r="J34" i="5"/>
  <c r="N5" i="12" s="1"/>
  <c r="I34" i="5"/>
  <c r="E5" i="12" s="1"/>
  <c r="J33" i="5"/>
  <c r="N4" i="12" s="1"/>
  <c r="I33" i="5"/>
  <c r="E4" i="12" s="1"/>
  <c r="J32" i="5"/>
  <c r="N3" i="12" s="1"/>
  <c r="I32" i="5"/>
  <c r="E3" i="12" s="1"/>
  <c r="G31" i="5"/>
  <c r="F30" i="5"/>
  <c r="M11" i="10" s="1"/>
  <c r="E30" i="5"/>
  <c r="N11" i="10" s="1"/>
  <c r="D30" i="5"/>
  <c r="J11" i="10" s="1"/>
  <c r="J29" i="5"/>
  <c r="M15" i="12" s="1"/>
  <c r="I29" i="5"/>
  <c r="D15" i="12" s="1"/>
  <c r="J15" i="12" s="1"/>
  <c r="J28" i="5"/>
  <c r="M14" i="12" s="1"/>
  <c r="S14" i="12" s="1"/>
  <c r="I28" i="5"/>
  <c r="D14" i="12" s="1"/>
  <c r="J27" i="5"/>
  <c r="M13" i="12" s="1"/>
  <c r="S13" i="12" s="1"/>
  <c r="I27" i="5"/>
  <c r="D13" i="12" s="1"/>
  <c r="J26" i="5"/>
  <c r="M12" i="12" s="1"/>
  <c r="I26" i="5"/>
  <c r="D12" i="12" s="1"/>
  <c r="J25" i="5"/>
  <c r="M11" i="12" s="1"/>
  <c r="I25" i="5"/>
  <c r="D11" i="12" s="1"/>
  <c r="J11" i="12" s="1"/>
  <c r="J24" i="5"/>
  <c r="M10" i="12" s="1"/>
  <c r="S10" i="12" s="1"/>
  <c r="I24" i="5"/>
  <c r="D10" i="12" s="1"/>
  <c r="J10" i="12" s="1"/>
  <c r="J23" i="5"/>
  <c r="M9" i="12" s="1"/>
  <c r="S9" i="12" s="1"/>
  <c r="I23" i="5"/>
  <c r="D9" i="12" s="1"/>
  <c r="J22" i="5"/>
  <c r="M8" i="12" s="1"/>
  <c r="I22" i="5"/>
  <c r="D8" i="12" s="1"/>
  <c r="J21" i="5"/>
  <c r="M7" i="12" s="1"/>
  <c r="I21" i="5"/>
  <c r="D7" i="12" s="1"/>
  <c r="J7" i="12" s="1"/>
  <c r="J20" i="5"/>
  <c r="M6" i="12" s="1"/>
  <c r="S6" i="12" s="1"/>
  <c r="I20" i="5"/>
  <c r="D6" i="12" s="1"/>
  <c r="J19" i="5"/>
  <c r="M5" i="12" s="1"/>
  <c r="S5" i="12" s="1"/>
  <c r="I19" i="5"/>
  <c r="D5" i="12" s="1"/>
  <c r="J18" i="5"/>
  <c r="M4" i="12" s="1"/>
  <c r="I18" i="5"/>
  <c r="D4" i="12" s="1"/>
  <c r="J17" i="5"/>
  <c r="M3" i="12" s="1"/>
  <c r="I17" i="5"/>
  <c r="D3" i="12" s="1"/>
  <c r="J3" i="12" s="1"/>
  <c r="J127" i="8" l="1"/>
  <c r="I128" i="8"/>
  <c r="I68" i="8"/>
  <c r="S7" i="12"/>
  <c r="J8" i="12"/>
  <c r="S15" i="12"/>
  <c r="S11" i="12"/>
  <c r="S4" i="12"/>
  <c r="S8" i="12"/>
  <c r="J13" i="12"/>
  <c r="J5" i="12"/>
  <c r="J9" i="12"/>
  <c r="S12" i="12"/>
  <c r="C31" i="5"/>
  <c r="D31" i="5"/>
  <c r="I31" i="5" s="1"/>
  <c r="D18" i="12" s="1"/>
  <c r="E31" i="5"/>
  <c r="F31" i="5"/>
  <c r="J31" i="5" s="1"/>
  <c r="M18" i="12" s="1"/>
  <c r="J47" i="5"/>
  <c r="O3" i="12" s="1"/>
  <c r="F60" i="5"/>
  <c r="F92" i="5"/>
  <c r="E105" i="5"/>
  <c r="E106" i="5" s="1"/>
  <c r="J4" i="12"/>
  <c r="J6" i="12"/>
  <c r="J12" i="12"/>
  <c r="J14" i="12"/>
  <c r="I45" i="5"/>
  <c r="D46" i="5"/>
  <c r="I46" i="5" s="1"/>
  <c r="E18" i="12" s="1"/>
  <c r="F46" i="5"/>
  <c r="J46" i="5" s="1"/>
  <c r="N18" i="12" s="1"/>
  <c r="J45" i="5"/>
  <c r="I75" i="5"/>
  <c r="D76" i="5"/>
  <c r="I76" i="5" s="1"/>
  <c r="G18" i="12" s="1"/>
  <c r="C91" i="5"/>
  <c r="R11" i="10"/>
  <c r="Q11" i="10"/>
  <c r="D91" i="5"/>
  <c r="I91" i="5" s="1"/>
  <c r="H18" i="12" s="1"/>
  <c r="I105" i="5"/>
  <c r="D106" i="5"/>
  <c r="I106" i="5" s="1"/>
  <c r="I18" i="12" s="1"/>
  <c r="J18" i="12" s="1"/>
  <c r="J83" i="8"/>
  <c r="M5" i="8"/>
  <c r="N6" i="8"/>
  <c r="N4" i="8"/>
  <c r="Z12" i="10"/>
  <c r="E98" i="8"/>
  <c r="J98" i="8" s="1"/>
  <c r="I30" i="5"/>
  <c r="I60" i="5"/>
  <c r="F75" i="5"/>
  <c r="J30" i="5"/>
  <c r="E60" i="5"/>
  <c r="E61" i="5" s="1"/>
  <c r="E90" i="5"/>
  <c r="I90" i="5"/>
  <c r="F90" i="5"/>
  <c r="E75" i="5"/>
  <c r="E76" i="5" s="1"/>
  <c r="M6" i="8" l="1"/>
  <c r="E3" i="10"/>
  <c r="H3" i="10"/>
  <c r="L11" i="10"/>
  <c r="S11" i="10"/>
  <c r="O11" i="10"/>
  <c r="J90" i="5"/>
  <c r="F91" i="5"/>
  <c r="J91" i="5" s="1"/>
  <c r="Q18" i="12" s="1"/>
  <c r="T11" i="10"/>
  <c r="H17" i="12"/>
  <c r="M9" i="5"/>
  <c r="E91" i="5"/>
  <c r="U11" i="10"/>
  <c r="M17" i="12"/>
  <c r="N5" i="5"/>
  <c r="J75" i="5"/>
  <c r="F76" i="5"/>
  <c r="J76" i="5" s="1"/>
  <c r="P18" i="12" s="1"/>
  <c r="F17" i="12"/>
  <c r="M7" i="5"/>
  <c r="D17" i="12"/>
  <c r="M5" i="5"/>
  <c r="N5" i="8"/>
  <c r="E4" i="10"/>
  <c r="M4" i="8"/>
  <c r="I17" i="12"/>
  <c r="M10" i="5"/>
  <c r="G17" i="12"/>
  <c r="M8" i="5"/>
  <c r="N17" i="12"/>
  <c r="N6" i="5"/>
  <c r="E17" i="12"/>
  <c r="M6" i="5"/>
  <c r="J92" i="5"/>
  <c r="R3" i="12" s="1"/>
  <c r="S3" i="12" s="1"/>
  <c r="F105" i="5"/>
  <c r="J60" i="5"/>
  <c r="F61" i="5"/>
  <c r="J61" i="5" s="1"/>
  <c r="O18" i="12" s="1"/>
  <c r="S12" i="10"/>
  <c r="O17" i="12" l="1"/>
  <c r="N7" i="5"/>
  <c r="F106" i="5"/>
  <c r="J106" i="5" s="1"/>
  <c r="R18" i="12" s="1"/>
  <c r="S18" i="12" s="1"/>
  <c r="J105" i="5"/>
  <c r="J17" i="12"/>
  <c r="P17" i="12"/>
  <c r="N8" i="5"/>
  <c r="V11" i="10"/>
  <c r="Q17" i="12"/>
  <c r="N9" i="5"/>
  <c r="V12" i="10"/>
  <c r="R17" i="12" l="1"/>
  <c r="S17" i="12" s="1"/>
  <c r="N10" i="5"/>
</calcChain>
</file>

<file path=xl/sharedStrings.xml><?xml version="1.0" encoding="utf-8"?>
<sst xmlns="http://schemas.openxmlformats.org/spreadsheetml/2006/main" count="1231" uniqueCount="193">
  <si>
    <t>The Total worksheet presents our #s for %-women and %-minority across the agencies we surveyed for 2020</t>
  </si>
  <si>
    <t>The Data Sources sheet presents the sources for the 2020 data</t>
  </si>
  <si>
    <t>The Federal Reserve System raw data presents the data from 2013-2020 for the Federal Reserve Board and the 12 Reserve Banks.</t>
  </si>
  <si>
    <t>The Fed System over Time presents the Fed data in a different format.</t>
  </si>
  <si>
    <t>The Non-Fed Raw data worksheet presents the data for the non-Federal Reserve System Federal employees for 2010, 2014,  2018, and 2020</t>
  </si>
  <si>
    <t>The Non-Fed over time presents the data in three sections: comparisons for the non-Federal Reserve System employees only for agencies for which we have data 1) in all four years 2010, 2014, 2018 and 2020; 2) only for agencies for whom we have data in both 2014 and 2018; 3) only for agencies for whom we have data in both 2014 and 2020</t>
  </si>
  <si>
    <t xml:space="preserve">The Minorities breakdown worsheet shows the racial/ethnic breakdown for agencies for which we have data </t>
  </si>
  <si>
    <t>The Full Raw govt data worksheet presents all the data we gathered for federal economists (i.e. not just the years we focus on in our analysis.)</t>
  </si>
  <si>
    <t>The Brookings Econ worksheet presents data on Brookings Ph.D. economists and research support staff.</t>
  </si>
  <si>
    <t>The totals for women+men and minority+non-minority were not always the same, reflecting some "not specified" for minority status.</t>
  </si>
  <si>
    <t xml:space="preserve">Gender breakdowns were not available for a number of agencies. Our %-women only includes data for those who reported it. </t>
  </si>
  <si>
    <t>The following agencies are not available in the FedScope Dataset: The Federal Reserve Board, The Federal Reserve Banks, The Congressional Budget Office, The Congressoinal Research Service, The Government Accountability Office, and the Office of Management and Budget</t>
  </si>
  <si>
    <t>2020 SNAPSHOT</t>
  </si>
  <si>
    <t>Women</t>
  </si>
  <si>
    <t>Men</t>
  </si>
  <si>
    <t>Share Women</t>
  </si>
  <si>
    <t>Minority</t>
  </si>
  <si>
    <t>Non-Minority</t>
  </si>
  <si>
    <t>Share Minority</t>
  </si>
  <si>
    <t>Federal Reserve</t>
  </si>
  <si>
    <t>Non-Federal Reserve</t>
  </si>
  <si>
    <t>Total</t>
  </si>
  <si>
    <t xml:space="preserve"> </t>
  </si>
  <si>
    <t>COMPARISONS OVER TIME (CONSTANT COMPOSITION)</t>
  </si>
  <si>
    <t>2010*</t>
  </si>
  <si>
    <t>*Data for Federal Reserve System unavailable</t>
  </si>
  <si>
    <t>Agency</t>
  </si>
  <si>
    <t>Report uses...</t>
  </si>
  <si>
    <t>Total economists</t>
  </si>
  <si>
    <t>Congressional Budget Office</t>
  </si>
  <si>
    <t>Self-Reported (not in FedScope)</t>
  </si>
  <si>
    <t>Description</t>
  </si>
  <si>
    <t>Number of Economists</t>
  </si>
  <si>
    <t>Congressional Research Service</t>
  </si>
  <si>
    <t>FR Board</t>
  </si>
  <si>
    <t>Self-Reported (in FedScope)</t>
  </si>
  <si>
    <t>FRB Atlanta</t>
  </si>
  <si>
    <t>FedScope</t>
  </si>
  <si>
    <t>FRB Boston</t>
  </si>
  <si>
    <t>FedScope (not included in Report)</t>
  </si>
  <si>
    <t>FRB Chicago</t>
  </si>
  <si>
    <t>Estimated Total # of Economists</t>
  </si>
  <si>
    <t>FRB Cleveland</t>
  </si>
  <si>
    <t xml:space="preserve">FRB Dallas </t>
  </si>
  <si>
    <t>FRB Kansas City</t>
  </si>
  <si>
    <t xml:space="preserve">FRB Minneapolis </t>
  </si>
  <si>
    <t>FRB New York</t>
  </si>
  <si>
    <t>FRB Philadelphia</t>
  </si>
  <si>
    <t>FRB Richmond</t>
  </si>
  <si>
    <t>FRB San Francisco</t>
  </si>
  <si>
    <t>FRB St. Louis</t>
  </si>
  <si>
    <t>Government Accountability Office</t>
  </si>
  <si>
    <t>Air Force (civilian)</t>
  </si>
  <si>
    <t>Air Force (military, enlisted)</t>
  </si>
  <si>
    <t>Air Force (military, officer)</t>
  </si>
  <si>
    <t>Department of Energy</t>
  </si>
  <si>
    <t>Department of Homeland Security</t>
  </si>
  <si>
    <t>Department of Justice</t>
  </si>
  <si>
    <t>Department of Labor</t>
  </si>
  <si>
    <t>Department of the Interior</t>
  </si>
  <si>
    <t>Department of Transportation</t>
  </si>
  <si>
    <t>Environmental Protection Agency</t>
  </si>
  <si>
    <t>Federal Deposit Insurance Corporation</t>
  </si>
  <si>
    <t>Federal Housing Finance Agency</t>
  </si>
  <si>
    <t>Federal Trade Commission</t>
  </si>
  <si>
    <t>Hdepartment of Health and Human Services</t>
  </si>
  <si>
    <t>International Trade Commission</t>
  </si>
  <si>
    <t>Army</t>
  </si>
  <si>
    <t>Commodity Futures Trading Commission</t>
  </si>
  <si>
    <t>Consumer Financial Protection Bureau</t>
  </si>
  <si>
    <t>Department of Agriculture</t>
  </si>
  <si>
    <t>Department of Commerce</t>
  </si>
  <si>
    <t>Department of Defense</t>
  </si>
  <si>
    <t>Department of Housing and Urban Development</t>
  </si>
  <si>
    <t>Department of Treasury</t>
  </si>
  <si>
    <t>Federal Communications Agency</t>
  </si>
  <si>
    <t>Millenium Challenge Corp</t>
  </si>
  <si>
    <t>Office of Management and Budget</t>
  </si>
  <si>
    <t>Securities and Exchange Commisison</t>
  </si>
  <si>
    <t>Social Security Administraiton</t>
  </si>
  <si>
    <t>Other</t>
  </si>
  <si>
    <t>Year</t>
  </si>
  <si>
    <t>Male</t>
  </si>
  <si>
    <t>Female</t>
  </si>
  <si>
    <t>Total Employees</t>
  </si>
  <si>
    <t>Female Share</t>
  </si>
  <si>
    <t>Minority Share</t>
  </si>
  <si>
    <t>Federal Reserve Board</t>
  </si>
  <si>
    <t>Total Fed</t>
  </si>
  <si>
    <t>%Female</t>
  </si>
  <si>
    <t>%Minority</t>
  </si>
  <si>
    <t>FRB Dallas</t>
  </si>
  <si>
    <t>FRB Minneapolis</t>
  </si>
  <si>
    <t>Total Fed 2020</t>
  </si>
  <si>
    <t>Non-board Fed</t>
  </si>
  <si>
    <t>Total Fed 2018</t>
  </si>
  <si>
    <t>Total Fed 2017</t>
  </si>
  <si>
    <t>Total Fed 2016</t>
  </si>
  <si>
    <t>Total Fed 2015</t>
  </si>
  <si>
    <t>Total Fed 2014</t>
  </si>
  <si>
    <t>Total Fed 2013</t>
  </si>
  <si>
    <t>% Women</t>
  </si>
  <si>
    <t>% Minority</t>
  </si>
  <si>
    <t>2020</t>
  </si>
  <si>
    <t>2018</t>
  </si>
  <si>
    <t>2017</t>
  </si>
  <si>
    <t>2016</t>
  </si>
  <si>
    <t>2015</t>
  </si>
  <si>
    <t>2014</t>
  </si>
  <si>
    <t>2013</t>
  </si>
  <si>
    <t>Change 2013-2020</t>
  </si>
  <si>
    <t>Board of Governors</t>
  </si>
  <si>
    <t>Atlanta</t>
  </si>
  <si>
    <t>Boston</t>
  </si>
  <si>
    <t>Chicago</t>
  </si>
  <si>
    <t>Cleveland</t>
  </si>
  <si>
    <t>Dallas</t>
  </si>
  <si>
    <t>Kansas City</t>
  </si>
  <si>
    <t>Minneapolis</t>
  </si>
  <si>
    <t>New York</t>
  </si>
  <si>
    <t>Philadelphia</t>
  </si>
  <si>
    <t>Richmond</t>
  </si>
  <si>
    <t>San Francisco</t>
  </si>
  <si>
    <t>St. Louis</t>
  </si>
  <si>
    <t>Non-board</t>
  </si>
  <si>
    <t>Total non-Federal Reserve</t>
  </si>
  <si>
    <t>Air Force*</t>
  </si>
  <si>
    <t>-</t>
  </si>
  <si>
    <t>Department of Health and Human Services</t>
  </si>
  <si>
    <t>Department of the Treasury</t>
  </si>
  <si>
    <t>Environmental Protection Agency*</t>
  </si>
  <si>
    <t>Federal Communications Commission</t>
  </si>
  <si>
    <t>Federal Housing Finance Agency*</t>
  </si>
  <si>
    <t>Security and Exchange Commission</t>
  </si>
  <si>
    <t>Social Security Administration</t>
  </si>
  <si>
    <t>*at least 1 person's race is unspecified</t>
  </si>
  <si>
    <t>Total Non-Fed 2020 Minority</t>
  </si>
  <si>
    <t>Total Non-Fed 2020 Women</t>
  </si>
  <si>
    <t>Total Non-Fed 2020 Employees</t>
  </si>
  <si>
    <t>Air Force</t>
  </si>
  <si>
    <t>Millenium Challenge Corp.</t>
  </si>
  <si>
    <t>Total Non-Fed 2018 Minority</t>
  </si>
  <si>
    <t>Total Non-Fed 2018 Women</t>
  </si>
  <si>
    <t>Total Non-Fed 2018 Employees</t>
  </si>
  <si>
    <t>USAID</t>
  </si>
  <si>
    <t>Total Non-Fed 2014 Minority</t>
  </si>
  <si>
    <t>Total Non-Fed 2014 Women</t>
  </si>
  <si>
    <t>Total Non-Fed 2014 Employees</t>
  </si>
  <si>
    <t>Total Non-Fed 2010 Minority</t>
  </si>
  <si>
    <t>Total Non-Fed 2010 Women</t>
  </si>
  <si>
    <t>Total Non-Fed 2010 Employees</t>
  </si>
  <si>
    <t>2010, 2014, 2018 Constant Comparison</t>
  </si>
  <si>
    <t>NOTE: This only includes agencies for which we have more than one year of data</t>
  </si>
  <si>
    <t>2010</t>
  </si>
  <si>
    <t>2014-2018</t>
  </si>
  <si>
    <t>2014-2020</t>
  </si>
  <si>
    <t>2014, 2018 Constant Comparison</t>
  </si>
  <si>
    <t>Army**</t>
  </si>
  <si>
    <t>Congressional Budget Office*</t>
  </si>
  <si>
    <t>*Uses 2015 numbers for 2014</t>
  </si>
  <si>
    <t>** Uses 2019 numbers for 2018</t>
  </si>
  <si>
    <t>2014, 2020 Constant Comparison</t>
  </si>
  <si>
    <t>Minorities by agency, 2020. NOTE: This only includes agencies for which we have data broken down by race/ethnicity</t>
  </si>
  <si>
    <t>Fed System</t>
  </si>
  <si>
    <t>White</t>
  </si>
  <si>
    <t>Asian</t>
  </si>
  <si>
    <t>Black/Af Am</t>
  </si>
  <si>
    <t>Hispanic/Latino</t>
  </si>
  <si>
    <t>Native Hawaiian/Pac Islander</t>
  </si>
  <si>
    <t>Amer Indian/Alaska Native</t>
  </si>
  <si>
    <t>2+ races</t>
  </si>
  <si>
    <t>None specified</t>
  </si>
  <si>
    <t>Minority Ex-Asians</t>
  </si>
  <si>
    <t>% Minority without Asians</t>
  </si>
  <si>
    <t>Non-Board Total</t>
  </si>
  <si>
    <t xml:space="preserve">Non-Fed </t>
  </si>
  <si>
    <t>Full Totals</t>
  </si>
  <si>
    <t>U.S. Coast Guard</t>
  </si>
  <si>
    <t>Brookings Economists (ES and Global) and ES Research Support Staff Demographics 2013 - 2021</t>
  </si>
  <si>
    <t>Males</t>
  </si>
  <si>
    <t>Females</t>
  </si>
  <si>
    <t>Employees</t>
  </si>
  <si>
    <t>Black or African American</t>
  </si>
  <si>
    <t>Hispanic or Latino</t>
  </si>
  <si>
    <t>Hawaiian or Pacific Islander</t>
  </si>
  <si>
    <t>American Indian</t>
  </si>
  <si>
    <t>Two or More</t>
  </si>
  <si>
    <t>Minorities</t>
  </si>
  <si>
    <t>Ph.D.</t>
  </si>
  <si>
    <t>Support</t>
  </si>
  <si>
    <t>Notes about the data:</t>
  </si>
  <si>
    <t>Research Support includes Research Assisants, Research Analysts and Research Associates</t>
  </si>
  <si>
    <t>Ph.D. Economists includes Fellows and Senior Fellows, Vice President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</si>
</sst>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1" xfId="0" applyFont="1" applyBorder="1"/>
    <xf numFmtId="9" fontId="2" fillId="0" borderId="0" xfId="1" applyFont="1" applyAlignment="1">
      <alignment horizontal="center"/>
    </xf>
    <xf numFmtId="0" fontId="2" fillId="2" borderId="0" xfId="0" applyFont="1" applyFill="1"/>
    <xf numFmtId="9" fontId="2" fillId="2" borderId="0" xfId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9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8" xfId="1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4" borderId="0" xfId="0" applyFont="1" applyFill="1"/>
    <xf numFmtId="9" fontId="2" fillId="4" borderId="0" xfId="1" applyFont="1" applyFill="1" applyAlignment="1">
      <alignment horizontal="center"/>
    </xf>
    <xf numFmtId="9" fontId="0" fillId="3" borderId="0" xfId="1" applyFont="1" applyFill="1" applyBorder="1" applyAlignment="1">
      <alignment horizontal="center"/>
    </xf>
    <xf numFmtId="9" fontId="0" fillId="5" borderId="6" xfId="1" applyFont="1" applyFill="1" applyBorder="1" applyAlignment="1">
      <alignment horizontal="center"/>
    </xf>
    <xf numFmtId="9" fontId="0" fillId="5" borderId="0" xfId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10" xfId="0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9" fontId="0" fillId="3" borderId="10" xfId="1" applyFont="1" applyFill="1" applyBorder="1" applyAlignment="1">
      <alignment horizontal="center"/>
    </xf>
    <xf numFmtId="9" fontId="0" fillId="5" borderId="10" xfId="1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" fillId="6" borderId="0" xfId="0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0" xfId="1" applyFont="1" applyFill="1" applyBorder="1" applyAlignment="1">
      <alignment horizontal="center"/>
    </xf>
    <xf numFmtId="9" fontId="2" fillId="0" borderId="6" xfId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9" fontId="2" fillId="0" borderId="0" xfId="0" applyNumberFormat="1" applyFont="1" applyAlignment="1">
      <alignment horizontal="center"/>
    </xf>
    <xf numFmtId="9" fontId="2" fillId="2" borderId="0" xfId="0" applyNumberFormat="1" applyFont="1" applyFill="1" applyAlignment="1">
      <alignment horizontal="center"/>
    </xf>
    <xf numFmtId="9" fontId="2" fillId="6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/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0" xfId="0" applyFont="1"/>
    <xf numFmtId="9" fontId="2" fillId="0" borderId="5" xfId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479BB"/>
      <color rgb="FFCD1A1C"/>
      <color rgb="FF3EB2C6"/>
      <color rgb="FF5CA632"/>
      <color rgb="FFFF9E1B"/>
      <color rgb="FF5AADF6"/>
      <color rgb="FFF5CC00"/>
      <color rgb="FF899093"/>
      <color rgb="FF717171"/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9BCC-64AE-424C-8AE1-A441EDF74DEB}">
  <dimension ref="A4:A17"/>
  <sheetViews>
    <sheetView tabSelected="1" workbookViewId="0">
      <selection activeCell="A6" sqref="A6"/>
    </sheetView>
  </sheetViews>
  <sheetFormatPr defaultRowHeight="14.5"/>
  <sheetData>
    <row r="4" spans="1:1">
      <c r="A4" t="s">
        <v>0</v>
      </c>
    </row>
    <row r="5" spans="1:1">
      <c r="A5" t="s">
        <v>1</v>
      </c>
    </row>
    <row r="6" spans="1:1">
      <c r="A6" t="s">
        <v>2</v>
      </c>
    </row>
    <row r="7" spans="1:1">
      <c r="A7" t="s">
        <v>3</v>
      </c>
    </row>
    <row r="8" spans="1:1">
      <c r="A8" t="s">
        <v>4</v>
      </c>
    </row>
    <row r="9" spans="1:1">
      <c r="A9" t="s">
        <v>5</v>
      </c>
    </row>
    <row r="10" spans="1:1">
      <c r="A10" s="31" t="s">
        <v>6</v>
      </c>
    </row>
    <row r="11" spans="1:1">
      <c r="A11" t="s">
        <v>7</v>
      </c>
    </row>
    <row r="12" spans="1:1">
      <c r="A12" t="s">
        <v>8</v>
      </c>
    </row>
    <row r="14" spans="1:1">
      <c r="A14" t="s">
        <v>9</v>
      </c>
    </row>
    <row r="15" spans="1:1">
      <c r="A15" t="s">
        <v>10</v>
      </c>
    </row>
    <row r="17" spans="1:1">
      <c r="A17" t="s">
        <v>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5188-3FC2-4EE8-AA73-94A6393F12A9}">
  <dimension ref="A1:U22"/>
  <sheetViews>
    <sheetView workbookViewId="0">
      <selection activeCell="J7" sqref="J7"/>
    </sheetView>
  </sheetViews>
  <sheetFormatPr defaultColWidth="9.1796875" defaultRowHeight="14.5"/>
  <cols>
    <col min="1" max="2" width="9.1796875" style="51"/>
    <col min="3" max="9" width="9.1796875" style="69"/>
    <col min="10" max="10" width="15.453125" style="69" customWidth="1"/>
    <col min="11" max="13" width="9.1796875" style="69"/>
    <col min="14" max="14" width="18.453125" style="69" customWidth="1"/>
    <col min="15" max="21" width="9.1796875" style="69"/>
    <col min="22" max="16384" width="9.1796875" style="51"/>
  </cols>
  <sheetData>
    <row r="1" spans="1:20">
      <c r="A1" s="51" t="s">
        <v>178</v>
      </c>
    </row>
    <row r="3" spans="1:20">
      <c r="C3" s="69" t="s">
        <v>21</v>
      </c>
      <c r="D3" s="69" t="s">
        <v>21</v>
      </c>
      <c r="E3" s="69" t="s">
        <v>21</v>
      </c>
      <c r="F3" s="70" t="s">
        <v>179</v>
      </c>
      <c r="L3" s="71"/>
      <c r="M3" s="69" t="s">
        <v>180</v>
      </c>
      <c r="T3" s="70"/>
    </row>
    <row r="4" spans="1:20">
      <c r="A4" s="51" t="s">
        <v>81</v>
      </c>
      <c r="C4" s="69" t="s">
        <v>181</v>
      </c>
      <c r="D4" s="69" t="s">
        <v>179</v>
      </c>
      <c r="E4" s="69" t="s">
        <v>180</v>
      </c>
      <c r="F4" s="70" t="s">
        <v>164</v>
      </c>
      <c r="G4" s="69" t="s">
        <v>182</v>
      </c>
      <c r="H4" s="69" t="s">
        <v>183</v>
      </c>
      <c r="I4" s="69" t="s">
        <v>165</v>
      </c>
      <c r="J4" s="69" t="s">
        <v>184</v>
      </c>
      <c r="K4" s="69" t="s">
        <v>185</v>
      </c>
      <c r="L4" s="71" t="s">
        <v>186</v>
      </c>
      <c r="M4" s="69" t="s">
        <v>164</v>
      </c>
      <c r="N4" s="69" t="s">
        <v>182</v>
      </c>
      <c r="O4" s="69" t="s">
        <v>183</v>
      </c>
      <c r="P4" s="69" t="s">
        <v>165</v>
      </c>
      <c r="Q4" s="69" t="s">
        <v>184</v>
      </c>
      <c r="R4" s="69" t="s">
        <v>185</v>
      </c>
      <c r="S4" s="69" t="s">
        <v>186</v>
      </c>
      <c r="T4" s="70" t="s">
        <v>187</v>
      </c>
    </row>
    <row r="5" spans="1:20">
      <c r="A5" s="51">
        <v>2013</v>
      </c>
      <c r="B5" s="51" t="s">
        <v>188</v>
      </c>
      <c r="C5" s="69">
        <f>SUM(D5:E5)</f>
        <v>18</v>
      </c>
      <c r="D5" s="69">
        <f>SUM(F5:L5)</f>
        <v>12</v>
      </c>
      <c r="E5" s="69">
        <f>SUM(M5:S5)</f>
        <v>6</v>
      </c>
      <c r="F5" s="70">
        <v>12</v>
      </c>
      <c r="L5" s="71"/>
      <c r="M5" s="69">
        <v>5</v>
      </c>
      <c r="O5" s="69">
        <v>1</v>
      </c>
      <c r="T5" s="70">
        <f>SUM(G5:L5,N5:S5)</f>
        <v>1</v>
      </c>
    </row>
    <row r="6" spans="1:20">
      <c r="A6" s="51">
        <v>2013</v>
      </c>
      <c r="B6" s="51" t="s">
        <v>189</v>
      </c>
      <c r="C6" s="69">
        <f t="shared" ref="C6" si="0">SUM(D6:E6)</f>
        <v>42</v>
      </c>
      <c r="D6" s="69">
        <f t="shared" ref="D6" si="1">SUM(F6:L6)</f>
        <v>20</v>
      </c>
      <c r="E6" s="69">
        <f t="shared" ref="E6" si="2">SUM(M6:S6)</f>
        <v>22</v>
      </c>
      <c r="F6" s="70">
        <v>17</v>
      </c>
      <c r="G6" s="69">
        <v>1</v>
      </c>
      <c r="H6" s="69">
        <v>1</v>
      </c>
      <c r="I6" s="69">
        <v>1</v>
      </c>
      <c r="J6" s="69">
        <v>0</v>
      </c>
      <c r="K6" s="69">
        <v>0</v>
      </c>
      <c r="L6" s="71">
        <v>0</v>
      </c>
      <c r="M6" s="69">
        <v>16</v>
      </c>
      <c r="N6" s="69">
        <v>0</v>
      </c>
      <c r="O6" s="69">
        <v>2</v>
      </c>
      <c r="P6" s="69">
        <v>3</v>
      </c>
      <c r="Q6" s="69">
        <v>0</v>
      </c>
      <c r="R6" s="69">
        <v>0</v>
      </c>
      <c r="S6" s="69">
        <v>1</v>
      </c>
      <c r="T6" s="70">
        <f t="shared" ref="T6:T14" si="3">SUM(G6:L6,N6:S6)</f>
        <v>9</v>
      </c>
    </row>
    <row r="7" spans="1:20">
      <c r="A7" s="51">
        <v>2014</v>
      </c>
      <c r="B7" s="51" t="s">
        <v>188</v>
      </c>
      <c r="C7" s="69">
        <f>SUM(D7:E7)</f>
        <v>27</v>
      </c>
      <c r="D7" s="69">
        <f>SUM(F7:L7)</f>
        <v>17</v>
      </c>
      <c r="E7" s="69">
        <f>SUM(M7:S7)</f>
        <v>10</v>
      </c>
      <c r="F7" s="70">
        <v>16</v>
      </c>
      <c r="I7" s="69">
        <v>1</v>
      </c>
      <c r="L7" s="71"/>
      <c r="M7" s="69">
        <v>7</v>
      </c>
      <c r="N7" s="69">
        <v>1</v>
      </c>
      <c r="O7" s="69">
        <v>1</v>
      </c>
      <c r="P7" s="69">
        <v>1</v>
      </c>
      <c r="T7" s="70">
        <f t="shared" si="3"/>
        <v>4</v>
      </c>
    </row>
    <row r="8" spans="1:20">
      <c r="A8" s="51">
        <v>2014</v>
      </c>
      <c r="B8" s="51" t="s">
        <v>189</v>
      </c>
      <c r="C8" s="69">
        <f t="shared" ref="C8:C18" si="4">SUM(D8:E8)</f>
        <v>61</v>
      </c>
      <c r="D8" s="69">
        <f t="shared" ref="D8:D18" si="5">SUM(F8:L8)</f>
        <v>29</v>
      </c>
      <c r="E8" s="69">
        <f t="shared" ref="E8:E18" si="6">SUM(M8:S8)</f>
        <v>32</v>
      </c>
      <c r="F8" s="70">
        <v>25</v>
      </c>
      <c r="G8" s="69">
        <v>1</v>
      </c>
      <c r="H8" s="69">
        <v>1</v>
      </c>
      <c r="I8" s="69">
        <v>2</v>
      </c>
      <c r="J8" s="69">
        <v>0</v>
      </c>
      <c r="K8" s="69">
        <v>0</v>
      </c>
      <c r="L8" s="71">
        <v>0</v>
      </c>
      <c r="M8" s="69">
        <v>20</v>
      </c>
      <c r="N8" s="69">
        <v>1</v>
      </c>
      <c r="O8" s="69">
        <v>4</v>
      </c>
      <c r="P8" s="69">
        <v>6</v>
      </c>
      <c r="Q8" s="69">
        <v>0</v>
      </c>
      <c r="R8" s="69">
        <v>0</v>
      </c>
      <c r="S8" s="69">
        <v>1</v>
      </c>
      <c r="T8" s="70">
        <f t="shared" si="3"/>
        <v>16</v>
      </c>
    </row>
    <row r="9" spans="1:20">
      <c r="A9" s="51">
        <v>2015</v>
      </c>
      <c r="B9" s="51" t="s">
        <v>188</v>
      </c>
      <c r="C9" s="69">
        <f t="shared" si="4"/>
        <v>28</v>
      </c>
      <c r="D9" s="69">
        <f t="shared" si="5"/>
        <v>19</v>
      </c>
      <c r="E9" s="69">
        <f t="shared" si="6"/>
        <v>9</v>
      </c>
      <c r="F9" s="70">
        <v>17</v>
      </c>
      <c r="I9" s="69">
        <v>1</v>
      </c>
      <c r="L9" s="71">
        <v>1</v>
      </c>
      <c r="M9" s="69">
        <v>6</v>
      </c>
      <c r="N9" s="69">
        <v>1</v>
      </c>
      <c r="O9" s="69">
        <v>1</v>
      </c>
      <c r="P9" s="69">
        <v>1</v>
      </c>
      <c r="T9" s="70">
        <f t="shared" si="3"/>
        <v>5</v>
      </c>
    </row>
    <row r="10" spans="1:20">
      <c r="A10" s="51">
        <v>2015</v>
      </c>
      <c r="B10" s="51" t="s">
        <v>189</v>
      </c>
      <c r="C10" s="69">
        <f t="shared" si="4"/>
        <v>49</v>
      </c>
      <c r="D10" s="69">
        <f t="shared" si="5"/>
        <v>26</v>
      </c>
      <c r="E10" s="69">
        <f t="shared" si="6"/>
        <v>23</v>
      </c>
      <c r="F10" s="70">
        <v>19</v>
      </c>
      <c r="G10" s="69">
        <v>1</v>
      </c>
      <c r="H10" s="69">
        <v>2</v>
      </c>
      <c r="I10" s="69">
        <v>3</v>
      </c>
      <c r="J10" s="69">
        <v>0</v>
      </c>
      <c r="K10" s="69">
        <v>0</v>
      </c>
      <c r="L10" s="71">
        <v>1</v>
      </c>
      <c r="M10" s="69">
        <v>13</v>
      </c>
      <c r="N10" s="69">
        <v>1</v>
      </c>
      <c r="O10" s="69">
        <v>4</v>
      </c>
      <c r="P10" s="69">
        <v>5</v>
      </c>
      <c r="Q10" s="69">
        <v>0</v>
      </c>
      <c r="R10" s="69">
        <v>0</v>
      </c>
      <c r="S10" s="69">
        <v>0</v>
      </c>
      <c r="T10" s="70">
        <f t="shared" si="3"/>
        <v>17</v>
      </c>
    </row>
    <row r="11" spans="1:20">
      <c r="A11" s="51">
        <v>2016</v>
      </c>
      <c r="B11" s="51" t="s">
        <v>188</v>
      </c>
      <c r="C11" s="69">
        <f t="shared" si="4"/>
        <v>22</v>
      </c>
      <c r="D11" s="69">
        <f t="shared" si="5"/>
        <v>15</v>
      </c>
      <c r="E11" s="69">
        <f t="shared" si="6"/>
        <v>7</v>
      </c>
      <c r="F11" s="70">
        <v>13</v>
      </c>
      <c r="I11" s="69">
        <v>1</v>
      </c>
      <c r="L11" s="71">
        <v>1</v>
      </c>
      <c r="M11" s="69">
        <v>5</v>
      </c>
      <c r="N11" s="69">
        <v>1</v>
      </c>
      <c r="O11" s="69">
        <v>1</v>
      </c>
      <c r="T11" s="70">
        <f>SUM(G11:L11,N11:S11)</f>
        <v>4</v>
      </c>
    </row>
    <row r="12" spans="1:20">
      <c r="A12" s="51">
        <v>2016</v>
      </c>
      <c r="B12" s="51" t="s">
        <v>189</v>
      </c>
      <c r="C12" s="69">
        <f t="shared" si="4"/>
        <v>25</v>
      </c>
      <c r="D12" s="69">
        <f t="shared" si="5"/>
        <v>17</v>
      </c>
      <c r="E12" s="69">
        <f t="shared" si="6"/>
        <v>8</v>
      </c>
      <c r="F12" s="70">
        <v>12</v>
      </c>
      <c r="G12" s="69">
        <v>0</v>
      </c>
      <c r="H12" s="69">
        <v>1</v>
      </c>
      <c r="I12" s="69">
        <v>2</v>
      </c>
      <c r="J12" s="69">
        <v>0</v>
      </c>
      <c r="K12" s="69">
        <v>0</v>
      </c>
      <c r="L12" s="71">
        <v>2</v>
      </c>
      <c r="M12" s="69">
        <v>6</v>
      </c>
      <c r="N12" s="69">
        <v>0</v>
      </c>
      <c r="O12" s="69">
        <v>2</v>
      </c>
      <c r="P12" s="69">
        <v>0</v>
      </c>
      <c r="Q12" s="69">
        <v>0</v>
      </c>
      <c r="R12" s="69">
        <v>0</v>
      </c>
      <c r="S12" s="69">
        <v>0</v>
      </c>
      <c r="T12" s="70">
        <f t="shared" si="3"/>
        <v>7</v>
      </c>
    </row>
    <row r="13" spans="1:20">
      <c r="A13" s="51">
        <v>2017</v>
      </c>
      <c r="B13" s="51" t="s">
        <v>188</v>
      </c>
      <c r="C13" s="69">
        <f t="shared" si="4"/>
        <v>25</v>
      </c>
      <c r="D13" s="69">
        <f t="shared" si="5"/>
        <v>17</v>
      </c>
      <c r="E13" s="69">
        <f t="shared" si="6"/>
        <v>8</v>
      </c>
      <c r="F13" s="70">
        <v>14</v>
      </c>
      <c r="I13" s="69">
        <v>1</v>
      </c>
      <c r="J13" s="69">
        <v>1</v>
      </c>
      <c r="L13" s="71">
        <v>1</v>
      </c>
      <c r="M13" s="69">
        <v>4</v>
      </c>
      <c r="N13" s="69">
        <v>1</v>
      </c>
      <c r="O13" s="69">
        <v>2</v>
      </c>
      <c r="P13" s="69">
        <v>1</v>
      </c>
      <c r="T13" s="70">
        <f>SUM(G13:L13,N13:S13)</f>
        <v>7</v>
      </c>
    </row>
    <row r="14" spans="1:20">
      <c r="A14" s="51">
        <v>2017</v>
      </c>
      <c r="B14" s="51" t="s">
        <v>189</v>
      </c>
      <c r="C14" s="69">
        <f t="shared" si="4"/>
        <v>28</v>
      </c>
      <c r="D14" s="69">
        <f t="shared" si="5"/>
        <v>17</v>
      </c>
      <c r="E14" s="69">
        <f t="shared" si="6"/>
        <v>11</v>
      </c>
      <c r="F14" s="70">
        <v>10</v>
      </c>
      <c r="G14" s="69">
        <v>0</v>
      </c>
      <c r="H14" s="69">
        <v>1</v>
      </c>
      <c r="I14" s="69">
        <v>2</v>
      </c>
      <c r="J14" s="69">
        <v>0</v>
      </c>
      <c r="K14" s="69">
        <v>0</v>
      </c>
      <c r="L14" s="71">
        <v>4</v>
      </c>
      <c r="M14" s="69">
        <v>8</v>
      </c>
      <c r="N14" s="69">
        <v>0</v>
      </c>
      <c r="O14" s="69">
        <v>1</v>
      </c>
      <c r="P14" s="69">
        <v>2</v>
      </c>
      <c r="Q14" s="69">
        <v>0</v>
      </c>
      <c r="R14" s="69">
        <v>0</v>
      </c>
      <c r="S14" s="69">
        <v>0</v>
      </c>
      <c r="T14" s="70">
        <f t="shared" si="3"/>
        <v>10</v>
      </c>
    </row>
    <row r="15" spans="1:20">
      <c r="A15" s="51">
        <v>2018</v>
      </c>
      <c r="B15" s="51" t="s">
        <v>188</v>
      </c>
      <c r="C15" s="69">
        <f t="shared" si="4"/>
        <v>24</v>
      </c>
      <c r="D15" s="69">
        <f t="shared" si="5"/>
        <v>17</v>
      </c>
      <c r="E15" s="69">
        <f t="shared" si="6"/>
        <v>7</v>
      </c>
      <c r="F15" s="70">
        <v>13</v>
      </c>
      <c r="G15" s="69">
        <v>1</v>
      </c>
      <c r="I15" s="69">
        <v>1</v>
      </c>
      <c r="J15" s="69">
        <v>1</v>
      </c>
      <c r="L15" s="71">
        <v>1</v>
      </c>
      <c r="M15" s="69">
        <v>3</v>
      </c>
      <c r="N15" s="69">
        <v>1</v>
      </c>
      <c r="O15" s="69">
        <v>2</v>
      </c>
      <c r="P15" s="69">
        <v>1</v>
      </c>
      <c r="T15" s="70">
        <f>SUM(G15:L15,N15:S15)</f>
        <v>8</v>
      </c>
    </row>
    <row r="16" spans="1:20">
      <c r="A16" s="51">
        <v>2018</v>
      </c>
      <c r="B16" s="51" t="s">
        <v>189</v>
      </c>
      <c r="C16" s="69">
        <f t="shared" si="4"/>
        <v>28</v>
      </c>
      <c r="D16" s="69">
        <f t="shared" si="5"/>
        <v>16</v>
      </c>
      <c r="E16" s="69">
        <f t="shared" si="6"/>
        <v>12</v>
      </c>
      <c r="F16" s="70">
        <v>10</v>
      </c>
      <c r="G16" s="69">
        <v>0</v>
      </c>
      <c r="H16" s="69">
        <v>0</v>
      </c>
      <c r="I16" s="69">
        <v>3</v>
      </c>
      <c r="J16" s="69">
        <v>0</v>
      </c>
      <c r="K16" s="69">
        <v>0</v>
      </c>
      <c r="L16" s="71">
        <v>3</v>
      </c>
      <c r="M16" s="69">
        <v>8</v>
      </c>
      <c r="N16" s="69">
        <v>0</v>
      </c>
      <c r="O16" s="69">
        <v>1</v>
      </c>
      <c r="P16" s="69">
        <v>3</v>
      </c>
      <c r="Q16" s="69">
        <v>0</v>
      </c>
      <c r="R16" s="69">
        <v>0</v>
      </c>
      <c r="S16" s="69">
        <v>0</v>
      </c>
      <c r="T16" s="70">
        <f>SUM(G16:L16,N16:S16)</f>
        <v>10</v>
      </c>
    </row>
    <row r="17" spans="1:20">
      <c r="A17" s="49">
        <v>2021</v>
      </c>
      <c r="B17" s="50" t="s">
        <v>188</v>
      </c>
      <c r="C17" s="72">
        <f t="shared" si="4"/>
        <v>25</v>
      </c>
      <c r="D17" s="72">
        <f t="shared" si="5"/>
        <v>16</v>
      </c>
      <c r="E17" s="72">
        <f t="shared" si="6"/>
        <v>9</v>
      </c>
      <c r="F17" s="73">
        <v>9</v>
      </c>
      <c r="G17" s="72">
        <v>1</v>
      </c>
      <c r="H17" s="72">
        <v>0</v>
      </c>
      <c r="I17" s="72">
        <v>4</v>
      </c>
      <c r="J17" s="72">
        <v>0</v>
      </c>
      <c r="K17" s="72">
        <v>0</v>
      </c>
      <c r="L17" s="74">
        <v>2</v>
      </c>
      <c r="M17" s="72">
        <v>5</v>
      </c>
      <c r="N17" s="72">
        <v>1</v>
      </c>
      <c r="O17" s="72">
        <v>1</v>
      </c>
      <c r="P17" s="72">
        <v>2</v>
      </c>
      <c r="Q17" s="72">
        <v>0</v>
      </c>
      <c r="R17" s="72">
        <v>0</v>
      </c>
      <c r="S17" s="72">
        <v>0</v>
      </c>
      <c r="T17" s="70">
        <f>SUM(G17:L17,N17:S17)</f>
        <v>11</v>
      </c>
    </row>
    <row r="18" spans="1:20">
      <c r="A18" s="49">
        <v>2021</v>
      </c>
      <c r="B18" s="50" t="s">
        <v>189</v>
      </c>
      <c r="C18" s="72">
        <f t="shared" si="4"/>
        <v>25</v>
      </c>
      <c r="D18" s="72">
        <f t="shared" si="5"/>
        <v>10</v>
      </c>
      <c r="E18" s="72">
        <f t="shared" si="6"/>
        <v>15</v>
      </c>
      <c r="F18" s="73">
        <v>7</v>
      </c>
      <c r="G18" s="72">
        <v>0</v>
      </c>
      <c r="H18" s="72">
        <v>2</v>
      </c>
      <c r="I18" s="72">
        <v>0</v>
      </c>
      <c r="J18" s="72">
        <v>0</v>
      </c>
      <c r="K18" s="72">
        <v>0</v>
      </c>
      <c r="L18" s="74">
        <v>1</v>
      </c>
      <c r="M18" s="72">
        <v>7</v>
      </c>
      <c r="N18" s="72">
        <v>2</v>
      </c>
      <c r="O18" s="72">
        <v>2</v>
      </c>
      <c r="P18" s="72">
        <v>3</v>
      </c>
      <c r="Q18" s="72">
        <v>0</v>
      </c>
      <c r="R18" s="72">
        <v>0</v>
      </c>
      <c r="S18" s="72">
        <v>1</v>
      </c>
      <c r="T18" s="70">
        <f t="shared" ref="T18" si="7">SUM(G18:L18,N18:S18)</f>
        <v>11</v>
      </c>
    </row>
    <row r="20" spans="1:20">
      <c r="A20" s="51" t="s">
        <v>190</v>
      </c>
    </row>
    <row r="21" spans="1:20">
      <c r="A21" s="51" t="s">
        <v>191</v>
      </c>
    </row>
    <row r="22" spans="1:20">
      <c r="A22" s="51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5CC6-5B6A-488F-A9F9-1EB08CA31A19}">
  <dimension ref="A1:AC16"/>
  <sheetViews>
    <sheetView workbookViewId="0">
      <selection activeCell="A9" sqref="A9"/>
    </sheetView>
  </sheetViews>
  <sheetFormatPr defaultRowHeight="14.5"/>
  <cols>
    <col min="1" max="1" width="16" customWidth="1"/>
    <col min="2" max="2" width="3.453125" customWidth="1"/>
    <col min="5" max="5" width="8.7265625" customWidth="1"/>
    <col min="8" max="8" width="11.26953125" customWidth="1"/>
    <col min="9" max="9" width="2.26953125" customWidth="1"/>
    <col min="16" max="16" width="2.7265625" customWidth="1"/>
    <col min="23" max="23" width="3.1796875" customWidth="1"/>
  </cols>
  <sheetData>
    <row r="1" spans="1:29">
      <c r="A1" s="18"/>
      <c r="B1" s="53"/>
      <c r="C1" s="77" t="s">
        <v>12</v>
      </c>
      <c r="D1" s="77"/>
      <c r="E1" s="77"/>
      <c r="F1" s="77"/>
      <c r="G1" s="77"/>
      <c r="H1" s="19"/>
    </row>
    <row r="2" spans="1:29" ht="29">
      <c r="A2" s="15"/>
      <c r="B2" s="16"/>
      <c r="C2" s="16" t="s">
        <v>13</v>
      </c>
      <c r="D2" s="16" t="s">
        <v>14</v>
      </c>
      <c r="E2" s="16" t="s">
        <v>15</v>
      </c>
      <c r="F2" s="16" t="s">
        <v>16</v>
      </c>
      <c r="G2" s="16" t="s">
        <v>17</v>
      </c>
      <c r="H2" s="17" t="s">
        <v>18</v>
      </c>
    </row>
    <row r="3" spans="1:29">
      <c r="A3" s="10" t="s">
        <v>19</v>
      </c>
      <c r="C3" s="39">
        <f>'Fed System Raw Data'!D15</f>
        <v>220</v>
      </c>
      <c r="D3" s="39">
        <f>'Fed System Raw Data'!C15</f>
        <v>659</v>
      </c>
      <c r="E3" s="22">
        <f>C3/(C3+D3)</f>
        <v>0.25028441410693969</v>
      </c>
      <c r="F3" s="39">
        <f>'Fed System Raw Data'!F15</f>
        <v>246</v>
      </c>
      <c r="G3" s="39">
        <f>'Fed System Raw Data'!E15</f>
        <v>633</v>
      </c>
      <c r="H3" s="23">
        <f>F3/(F3+G3)</f>
        <v>0.27986348122866894</v>
      </c>
    </row>
    <row r="4" spans="1:29">
      <c r="A4" s="10" t="s">
        <v>20</v>
      </c>
      <c r="C4" s="39">
        <f>'Non-Fed Raw Data'!D34</f>
        <v>413</v>
      </c>
      <c r="D4" s="39">
        <f>'Non-Fed Raw Data'!C34</f>
        <v>874</v>
      </c>
      <c r="E4" s="22">
        <f>C4/(C4+D4)</f>
        <v>0.3209013209013209</v>
      </c>
      <c r="F4" s="39">
        <f>'Non-Fed Raw Data'!F33</f>
        <v>342</v>
      </c>
      <c r="G4" s="39">
        <f>'Non-Fed Raw Data'!E33</f>
        <v>1040</v>
      </c>
      <c r="H4" s="23">
        <f>F4/(F4+G4)</f>
        <v>0.24746743849493488</v>
      </c>
    </row>
    <row r="5" spans="1:29">
      <c r="A5" s="10" t="s">
        <v>21</v>
      </c>
      <c r="C5" s="39">
        <f>C4+C3</f>
        <v>633</v>
      </c>
      <c r="D5" s="39">
        <f>D4+D3</f>
        <v>1533</v>
      </c>
      <c r="E5" s="22">
        <f>C5/(C5+D5)</f>
        <v>0.29224376731301938</v>
      </c>
      <c r="F5" s="39">
        <f>F4+F3</f>
        <v>588</v>
      </c>
      <c r="G5" s="39">
        <f>G4+G3</f>
        <v>1673</v>
      </c>
      <c r="H5" s="23">
        <f>F5/(F5+G5)</f>
        <v>0.26006191950464397</v>
      </c>
    </row>
    <row r="6" spans="1:29">
      <c r="A6" s="11"/>
      <c r="B6" s="12"/>
      <c r="C6" s="52"/>
      <c r="D6" s="14"/>
      <c r="E6" s="14" t="s">
        <v>22</v>
      </c>
      <c r="F6" s="52"/>
      <c r="G6" s="52" t="s">
        <v>22</v>
      </c>
      <c r="H6" s="13"/>
    </row>
    <row r="8" spans="1:29">
      <c r="A8" s="76" t="s">
        <v>23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</row>
    <row r="9" spans="1:29">
      <c r="A9" s="37"/>
      <c r="B9" s="39"/>
      <c r="C9" s="75">
        <v>2020</v>
      </c>
      <c r="D9" s="75"/>
      <c r="E9" s="75"/>
      <c r="F9" s="75"/>
      <c r="G9" s="75"/>
      <c r="H9" s="75"/>
      <c r="I9" s="39"/>
      <c r="J9" s="75">
        <v>2018</v>
      </c>
      <c r="K9" s="75"/>
      <c r="L9" s="75"/>
      <c r="M9" s="75"/>
      <c r="N9" s="75"/>
      <c r="O9" s="75"/>
      <c r="P9" s="39"/>
      <c r="Q9" s="75">
        <v>2014</v>
      </c>
      <c r="R9" s="75"/>
      <c r="S9" s="75"/>
      <c r="T9" s="75"/>
      <c r="U9" s="75"/>
      <c r="V9" s="75"/>
      <c r="X9" s="75" t="s">
        <v>24</v>
      </c>
      <c r="Y9" s="75"/>
      <c r="Z9" s="75"/>
      <c r="AA9" s="75"/>
      <c r="AB9" s="75"/>
      <c r="AC9" s="75"/>
    </row>
    <row r="10" spans="1:29" ht="29">
      <c r="A10" s="15"/>
      <c r="B10" s="16"/>
      <c r="C10" s="36" t="s">
        <v>13</v>
      </c>
      <c r="D10" s="36" t="s">
        <v>14</v>
      </c>
      <c r="E10" s="36" t="s">
        <v>15</v>
      </c>
      <c r="F10" s="36" t="s">
        <v>16</v>
      </c>
      <c r="G10" s="36" t="s">
        <v>17</v>
      </c>
      <c r="H10" s="36" t="s">
        <v>18</v>
      </c>
      <c r="I10" s="16"/>
      <c r="J10" s="36" t="s">
        <v>13</v>
      </c>
      <c r="K10" s="36" t="s">
        <v>14</v>
      </c>
      <c r="L10" s="36" t="s">
        <v>15</v>
      </c>
      <c r="M10" s="36" t="s">
        <v>16</v>
      </c>
      <c r="N10" s="36" t="s">
        <v>17</v>
      </c>
      <c r="O10" s="36" t="s">
        <v>18</v>
      </c>
      <c r="P10" s="16"/>
      <c r="Q10" s="36" t="s">
        <v>13</v>
      </c>
      <c r="R10" s="36" t="s">
        <v>14</v>
      </c>
      <c r="S10" s="36" t="s">
        <v>15</v>
      </c>
      <c r="T10" s="36" t="s">
        <v>16</v>
      </c>
      <c r="U10" s="36" t="s">
        <v>17</v>
      </c>
      <c r="V10" s="36" t="s">
        <v>18</v>
      </c>
      <c r="X10" s="36" t="s">
        <v>13</v>
      </c>
      <c r="Y10" s="36" t="s">
        <v>14</v>
      </c>
      <c r="Z10" s="36" t="s">
        <v>15</v>
      </c>
      <c r="AA10" s="36" t="s">
        <v>16</v>
      </c>
      <c r="AB10" s="36" t="s">
        <v>17</v>
      </c>
      <c r="AC10" s="36" t="s">
        <v>18</v>
      </c>
    </row>
    <row r="11" spans="1:29" ht="15" thickBot="1">
      <c r="A11" s="31" t="s">
        <v>19</v>
      </c>
      <c r="B11" s="39"/>
      <c r="C11" s="39">
        <f>C3</f>
        <v>220</v>
      </c>
      <c r="D11" s="39">
        <f>D3</f>
        <v>659</v>
      </c>
      <c r="E11" s="33">
        <f>C11/(C11+D11)</f>
        <v>0.25028441410693969</v>
      </c>
      <c r="F11" s="39">
        <f>F3</f>
        <v>246</v>
      </c>
      <c r="G11" s="39">
        <f>G3</f>
        <v>633</v>
      </c>
      <c r="H11" s="24">
        <f>F11/(F11+G11)</f>
        <v>0.27986348122866894</v>
      </c>
      <c r="I11" s="39"/>
      <c r="J11" s="39">
        <f>'Fed System Raw Data'!D30</f>
        <v>190</v>
      </c>
      <c r="K11" s="39">
        <f>'Fed System Raw Data'!C30</f>
        <v>586</v>
      </c>
      <c r="L11" s="22">
        <f>J11/(J11+K11)</f>
        <v>0.24484536082474226</v>
      </c>
      <c r="M11" s="39">
        <f>'Fed System Raw Data'!F30</f>
        <v>194</v>
      </c>
      <c r="N11" s="39">
        <f>'Fed System Raw Data'!E30</f>
        <v>582</v>
      </c>
      <c r="O11" s="24">
        <f>M11/(M11+N11)</f>
        <v>0.25</v>
      </c>
      <c r="P11" s="39"/>
      <c r="Q11" s="39">
        <f>'Fed System Raw Data'!D90</f>
        <v>173</v>
      </c>
      <c r="R11" s="39">
        <f>'Fed System Raw Data'!C90</f>
        <v>549</v>
      </c>
      <c r="S11" s="22">
        <f>Q11/(Q11+R11)</f>
        <v>0.23961218836565096</v>
      </c>
      <c r="T11" s="39">
        <f>'Fed System Raw Data'!F90</f>
        <v>164</v>
      </c>
      <c r="U11" s="39">
        <f>'Fed System Raw Data'!E90</f>
        <v>558</v>
      </c>
      <c r="V11" s="24">
        <f>T11/(T11+U11)</f>
        <v>0.22714681440443213</v>
      </c>
      <c r="X11" s="39"/>
      <c r="Y11" s="39"/>
      <c r="Z11" s="22"/>
      <c r="AA11" s="39"/>
      <c r="AB11" s="39"/>
      <c r="AC11" s="24"/>
    </row>
    <row r="12" spans="1:29" ht="15.5" thickTop="1" thickBot="1">
      <c r="A12" s="35" t="s">
        <v>20</v>
      </c>
      <c r="B12" s="32"/>
      <c r="C12" s="32">
        <f>'Non-Fed Over Time'!O27</f>
        <v>369</v>
      </c>
      <c r="D12" s="32">
        <f>'Non-Fed Over Time'!N27</f>
        <v>774</v>
      </c>
      <c r="E12" s="33">
        <f>C12/(C12+D12)</f>
        <v>0.32283464566929132</v>
      </c>
      <c r="F12" s="32">
        <f>'Non-Fed Over Time'!Q27</f>
        <v>313</v>
      </c>
      <c r="G12" s="32">
        <f>'Non-Fed Over Time'!P27</f>
        <v>891</v>
      </c>
      <c r="H12" s="34">
        <f>F12/(F12+G12)</f>
        <v>0.25996677740863788</v>
      </c>
      <c r="I12" s="32"/>
      <c r="J12" s="32">
        <f>'Non-Fed Over Time'!S27</f>
        <v>367</v>
      </c>
      <c r="K12" s="32">
        <f>'Non-Fed Over Time'!R27</f>
        <v>747</v>
      </c>
      <c r="L12" s="33">
        <f>J12/(J12+K12)</f>
        <v>0.32944344703770195</v>
      </c>
      <c r="M12" s="32">
        <f>'Non-Fed Over Time'!U27</f>
        <v>280</v>
      </c>
      <c r="N12" s="32">
        <f>'Non-Fed Over Time'!T27</f>
        <v>905</v>
      </c>
      <c r="O12" s="34">
        <f>M12/(M12+N12)</f>
        <v>0.23628691983122363</v>
      </c>
      <c r="P12" s="32"/>
      <c r="Q12" s="32">
        <f>'Non-Fed Over Time'!W27</f>
        <v>338</v>
      </c>
      <c r="R12" s="32">
        <f>'Non-Fed Over Time'!V27</f>
        <v>804</v>
      </c>
      <c r="S12" s="33">
        <f t="shared" ref="S12" si="0">Q12/(Q12+R12)</f>
        <v>0.29597197898423816</v>
      </c>
      <c r="T12" s="32">
        <f>'Non-Fed Over Time'!Y27</f>
        <v>256</v>
      </c>
      <c r="U12" s="32">
        <f>'Non-Fed Over Time'!X27</f>
        <v>949</v>
      </c>
      <c r="V12" s="34">
        <f t="shared" ref="V12" si="1">T12/(T12+U12)</f>
        <v>0.21244813278008298</v>
      </c>
      <c r="W12" s="30"/>
      <c r="X12" s="32">
        <f>'Non-Fed Over Time'!AA27</f>
        <v>295</v>
      </c>
      <c r="Y12" s="32">
        <f>'Non-Fed Over Time'!Z27</f>
        <v>801</v>
      </c>
      <c r="Z12" s="33">
        <f t="shared" ref="Z12" si="2">X12/(X12+Y12)</f>
        <v>0.26916058394160586</v>
      </c>
      <c r="AA12" s="32">
        <f>'Non-Fed Over Time'!AC27</f>
        <v>204</v>
      </c>
      <c r="AB12" s="32">
        <f>'Non-Fed Over Time'!AB27</f>
        <v>923</v>
      </c>
      <c r="AC12" s="34">
        <f t="shared" ref="AC12" si="3">AA12/(AA12+AB12)</f>
        <v>0.18101153504880213</v>
      </c>
    </row>
    <row r="13" spans="1:29" ht="15" thickTop="1">
      <c r="A13" s="37"/>
      <c r="B13" s="39"/>
      <c r="C13" s="39"/>
      <c r="D13" s="39" t="s">
        <v>22</v>
      </c>
      <c r="E13" s="39"/>
      <c r="F13" s="39"/>
      <c r="G13" s="39" t="s">
        <v>22</v>
      </c>
      <c r="H13" s="39"/>
      <c r="I13" s="39"/>
      <c r="J13" s="39"/>
      <c r="K13" s="39"/>
      <c r="L13" s="39"/>
      <c r="M13" s="39"/>
      <c r="N13" s="39"/>
      <c r="O13" s="39"/>
    </row>
    <row r="14" spans="1:29">
      <c r="I14" s="39"/>
      <c r="X14" t="s">
        <v>25</v>
      </c>
    </row>
    <row r="15" spans="1:29">
      <c r="I15" s="16"/>
    </row>
    <row r="16" spans="1:29">
      <c r="I16" s="39"/>
    </row>
  </sheetData>
  <mergeCells count="6">
    <mergeCell ref="C9:H9"/>
    <mergeCell ref="A8:AC8"/>
    <mergeCell ref="C1:G1"/>
    <mergeCell ref="Q9:V9"/>
    <mergeCell ref="J9:O9"/>
    <mergeCell ref="X9:A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1689-FE69-4A15-9892-96170B5CAC40}">
  <dimension ref="A1:I46"/>
  <sheetViews>
    <sheetView topLeftCell="A26" workbookViewId="0">
      <selection activeCell="H19" sqref="H19"/>
    </sheetView>
  </sheetViews>
  <sheetFormatPr defaultRowHeight="14.5"/>
  <cols>
    <col min="1" max="1" width="30.453125" bestFit="1" customWidth="1"/>
    <col min="2" max="2" width="44.26953125" customWidth="1"/>
    <col min="3" max="3" width="15.26953125" bestFit="1" customWidth="1"/>
    <col min="7" max="7" width="23.26953125" customWidth="1"/>
    <col min="8" max="8" width="33" bestFit="1" customWidth="1"/>
    <col min="9" max="9" width="20.81640625" bestFit="1" customWidth="1"/>
  </cols>
  <sheetData>
    <row r="1" spans="1:9">
      <c r="A1" s="29" t="s">
        <v>26</v>
      </c>
      <c r="B1" s="29" t="s">
        <v>27</v>
      </c>
      <c r="C1" s="29" t="s">
        <v>28</v>
      </c>
      <c r="G1" s="78"/>
      <c r="H1" s="78"/>
      <c r="I1" s="78"/>
    </row>
    <row r="2" spans="1:9">
      <c r="A2" t="s">
        <v>29</v>
      </c>
      <c r="B2" t="s">
        <v>30</v>
      </c>
      <c r="C2">
        <v>76</v>
      </c>
      <c r="G2" s="29" t="s">
        <v>31</v>
      </c>
      <c r="H2" s="29" t="s">
        <v>32</v>
      </c>
    </row>
    <row r="3" spans="1:9">
      <c r="A3" t="s">
        <v>33</v>
      </c>
      <c r="B3" t="s">
        <v>30</v>
      </c>
      <c r="C3">
        <v>29</v>
      </c>
      <c r="G3" t="s">
        <v>30</v>
      </c>
      <c r="H3">
        <f>SUM(C2:C17)</f>
        <v>1035</v>
      </c>
    </row>
    <row r="4" spans="1:9">
      <c r="A4" t="s">
        <v>34</v>
      </c>
      <c r="B4" t="s">
        <v>30</v>
      </c>
      <c r="C4">
        <v>417</v>
      </c>
      <c r="G4" t="s">
        <v>35</v>
      </c>
      <c r="H4">
        <f>SUM(C18:C32)</f>
        <v>622</v>
      </c>
    </row>
    <row r="5" spans="1:9">
      <c r="A5" t="s">
        <v>36</v>
      </c>
      <c r="B5" t="s">
        <v>30</v>
      </c>
      <c r="C5">
        <v>27</v>
      </c>
      <c r="G5" t="s">
        <v>37</v>
      </c>
      <c r="H5">
        <f>SUM(C33:C45)</f>
        <v>609</v>
      </c>
    </row>
    <row r="6" spans="1:9">
      <c r="A6" t="s">
        <v>38</v>
      </c>
      <c r="B6" t="s">
        <v>30</v>
      </c>
      <c r="C6">
        <v>34</v>
      </c>
      <c r="G6" t="s">
        <v>39</v>
      </c>
      <c r="H6">
        <f>SUM(C46)</f>
        <v>86</v>
      </c>
    </row>
    <row r="7" spans="1:9">
      <c r="A7" t="s">
        <v>40</v>
      </c>
      <c r="B7" t="s">
        <v>30</v>
      </c>
      <c r="C7">
        <v>51</v>
      </c>
      <c r="G7" t="s">
        <v>41</v>
      </c>
      <c r="H7">
        <f>SUM(H3:H6)</f>
        <v>2352</v>
      </c>
    </row>
    <row r="8" spans="1:9">
      <c r="A8" t="s">
        <v>42</v>
      </c>
      <c r="B8" t="s">
        <v>30</v>
      </c>
      <c r="C8">
        <v>35</v>
      </c>
    </row>
    <row r="9" spans="1:9">
      <c r="A9" t="s">
        <v>43</v>
      </c>
      <c r="B9" t="s">
        <v>30</v>
      </c>
      <c r="C9">
        <v>30</v>
      </c>
    </row>
    <row r="10" spans="1:9">
      <c r="A10" t="s">
        <v>44</v>
      </c>
      <c r="B10" t="s">
        <v>30</v>
      </c>
      <c r="C10">
        <v>26</v>
      </c>
      <c r="G10" s="9"/>
      <c r="H10" s="9"/>
      <c r="I10" s="9"/>
    </row>
    <row r="11" spans="1:9">
      <c r="A11" t="s">
        <v>45</v>
      </c>
      <c r="B11" t="s">
        <v>30</v>
      </c>
      <c r="C11">
        <v>34</v>
      </c>
      <c r="G11" s="9"/>
      <c r="H11" s="9"/>
      <c r="I11" s="9"/>
    </row>
    <row r="12" spans="1:9">
      <c r="A12" t="s">
        <v>46</v>
      </c>
      <c r="B12" t="s">
        <v>30</v>
      </c>
      <c r="C12">
        <v>64</v>
      </c>
      <c r="G12" s="9"/>
      <c r="H12" s="9"/>
      <c r="I12" s="9"/>
    </row>
    <row r="13" spans="1:9">
      <c r="A13" t="s">
        <v>47</v>
      </c>
      <c r="B13" t="s">
        <v>30</v>
      </c>
      <c r="C13">
        <v>56</v>
      </c>
    </row>
    <row r="14" spans="1:9">
      <c r="A14" t="s">
        <v>48</v>
      </c>
      <c r="B14" t="s">
        <v>30</v>
      </c>
      <c r="C14">
        <v>30</v>
      </c>
    </row>
    <row r="15" spans="1:9">
      <c r="A15" t="s">
        <v>49</v>
      </c>
      <c r="B15" t="s">
        <v>30</v>
      </c>
      <c r="C15">
        <v>41</v>
      </c>
    </row>
    <row r="16" spans="1:9">
      <c r="A16" t="s">
        <v>50</v>
      </c>
      <c r="B16" t="s">
        <v>30</v>
      </c>
      <c r="C16">
        <v>34</v>
      </c>
    </row>
    <row r="17" spans="1:3">
      <c r="A17" t="s">
        <v>51</v>
      </c>
      <c r="B17" t="s">
        <v>30</v>
      </c>
      <c r="C17">
        <v>51</v>
      </c>
    </row>
    <row r="18" spans="1:3">
      <c r="A18" t="s">
        <v>52</v>
      </c>
      <c r="B18" t="s">
        <v>35</v>
      </c>
      <c r="C18">
        <v>18</v>
      </c>
    </row>
    <row r="19" spans="1:3">
      <c r="A19" t="s">
        <v>53</v>
      </c>
      <c r="B19" t="s">
        <v>35</v>
      </c>
      <c r="C19">
        <v>1</v>
      </c>
    </row>
    <row r="20" spans="1:3">
      <c r="A20" t="s">
        <v>54</v>
      </c>
      <c r="B20" t="s">
        <v>35</v>
      </c>
      <c r="C20">
        <v>20</v>
      </c>
    </row>
    <row r="21" spans="1:3">
      <c r="A21" t="s">
        <v>55</v>
      </c>
      <c r="B21" t="s">
        <v>35</v>
      </c>
      <c r="C21">
        <v>24</v>
      </c>
    </row>
    <row r="22" spans="1:3">
      <c r="A22" t="s">
        <v>56</v>
      </c>
      <c r="B22" t="s">
        <v>35</v>
      </c>
      <c r="C22">
        <v>17</v>
      </c>
    </row>
    <row r="23" spans="1:3">
      <c r="A23" t="s">
        <v>57</v>
      </c>
      <c r="B23" t="s">
        <v>35</v>
      </c>
      <c r="C23">
        <v>41</v>
      </c>
    </row>
    <row r="24" spans="1:3">
      <c r="A24" t="s">
        <v>58</v>
      </c>
      <c r="B24" t="s">
        <v>35</v>
      </c>
      <c r="C24">
        <v>62</v>
      </c>
    </row>
    <row r="25" spans="1:3">
      <c r="A25" t="s">
        <v>59</v>
      </c>
      <c r="B25" t="s">
        <v>35</v>
      </c>
      <c r="C25">
        <v>20</v>
      </c>
    </row>
    <row r="26" spans="1:3">
      <c r="A26" t="s">
        <v>60</v>
      </c>
      <c r="B26" t="s">
        <v>35</v>
      </c>
      <c r="C26">
        <v>28</v>
      </c>
    </row>
    <row r="27" spans="1:3">
      <c r="A27" t="s">
        <v>61</v>
      </c>
      <c r="B27" t="s">
        <v>35</v>
      </c>
      <c r="C27">
        <v>83</v>
      </c>
    </row>
    <row r="28" spans="1:3">
      <c r="A28" t="s">
        <v>62</v>
      </c>
      <c r="B28" t="s">
        <v>35</v>
      </c>
      <c r="C28">
        <v>49</v>
      </c>
    </row>
    <row r="29" spans="1:3">
      <c r="A29" t="s">
        <v>63</v>
      </c>
      <c r="B29" t="s">
        <v>35</v>
      </c>
      <c r="C29">
        <v>26</v>
      </c>
    </row>
    <row r="30" spans="1:3">
      <c r="A30" t="s">
        <v>64</v>
      </c>
      <c r="B30" t="s">
        <v>35</v>
      </c>
      <c r="C30">
        <v>86</v>
      </c>
    </row>
    <row r="31" spans="1:3">
      <c r="A31" t="s">
        <v>65</v>
      </c>
      <c r="B31" t="s">
        <v>35</v>
      </c>
      <c r="C31">
        <v>123</v>
      </c>
    </row>
    <row r="32" spans="1:3">
      <c r="A32" t="s">
        <v>66</v>
      </c>
      <c r="B32" t="s">
        <v>35</v>
      </c>
      <c r="C32">
        <v>24</v>
      </c>
    </row>
    <row r="33" spans="1:3">
      <c r="A33" t="s">
        <v>67</v>
      </c>
      <c r="B33" t="s">
        <v>37</v>
      </c>
      <c r="C33">
        <v>7</v>
      </c>
    </row>
    <row r="34" spans="1:3">
      <c r="A34" t="s">
        <v>68</v>
      </c>
      <c r="B34" t="s">
        <v>37</v>
      </c>
      <c r="C34">
        <v>12</v>
      </c>
    </row>
    <row r="35" spans="1:3">
      <c r="A35" t="s">
        <v>69</v>
      </c>
      <c r="B35" t="s">
        <v>37</v>
      </c>
      <c r="C35">
        <v>18</v>
      </c>
    </row>
    <row r="36" spans="1:3">
      <c r="A36" t="s">
        <v>70</v>
      </c>
      <c r="B36" t="s">
        <v>37</v>
      </c>
      <c r="C36">
        <v>166</v>
      </c>
    </row>
    <row r="37" spans="1:3">
      <c r="A37" t="s">
        <v>71</v>
      </c>
      <c r="B37" t="s">
        <v>37</v>
      </c>
      <c r="C37">
        <v>127</v>
      </c>
    </row>
    <row r="38" spans="1:3">
      <c r="A38" t="s">
        <v>72</v>
      </c>
      <c r="B38" t="s">
        <v>37</v>
      </c>
      <c r="C38">
        <v>7</v>
      </c>
    </row>
    <row r="39" spans="1:3">
      <c r="A39" t="s">
        <v>73</v>
      </c>
      <c r="B39" t="s">
        <v>37</v>
      </c>
      <c r="C39">
        <v>14</v>
      </c>
    </row>
    <row r="40" spans="1:3">
      <c r="A40" t="s">
        <v>74</v>
      </c>
      <c r="B40" t="s">
        <v>37</v>
      </c>
      <c r="C40">
        <v>136</v>
      </c>
    </row>
    <row r="41" spans="1:3">
      <c r="A41" t="s">
        <v>75</v>
      </c>
      <c r="B41" t="s">
        <v>37</v>
      </c>
      <c r="C41">
        <v>23</v>
      </c>
    </row>
    <row r="42" spans="1:3">
      <c r="A42" t="s">
        <v>76</v>
      </c>
      <c r="B42" t="s">
        <v>37</v>
      </c>
      <c r="C42">
        <v>12</v>
      </c>
    </row>
    <row r="43" spans="1:3">
      <c r="A43" t="s">
        <v>77</v>
      </c>
      <c r="B43" t="s">
        <v>37</v>
      </c>
      <c r="C43">
        <v>11</v>
      </c>
    </row>
    <row r="44" spans="1:3">
      <c r="A44" t="s">
        <v>78</v>
      </c>
      <c r="B44" t="s">
        <v>37</v>
      </c>
      <c r="C44">
        <v>57</v>
      </c>
    </row>
    <row r="45" spans="1:3">
      <c r="A45" t="s">
        <v>79</v>
      </c>
      <c r="B45" t="s">
        <v>37</v>
      </c>
      <c r="C45">
        <v>19</v>
      </c>
    </row>
    <row r="46" spans="1:3">
      <c r="A46" t="s">
        <v>80</v>
      </c>
      <c r="B46" t="s">
        <v>39</v>
      </c>
      <c r="C46">
        <v>86</v>
      </c>
    </row>
  </sheetData>
  <sortState xmlns:xlrd2="http://schemas.microsoft.com/office/spreadsheetml/2017/richdata2" ref="A2:C46">
    <sortCondition ref="B2:B46"/>
  </sortState>
  <mergeCells count="1">
    <mergeCell ref="G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6CDDA-D8CB-4147-9074-39950033E835}">
  <dimension ref="A1:N109"/>
  <sheetViews>
    <sheetView topLeftCell="A12" workbookViewId="0">
      <selection activeCell="L21" sqref="L21"/>
    </sheetView>
  </sheetViews>
  <sheetFormatPr defaultRowHeight="14.5"/>
  <cols>
    <col min="1" max="1" width="13.26953125" customWidth="1"/>
    <col min="2" max="10" width="9.1796875" style="39"/>
    <col min="14" max="14" width="11.26953125" bestFit="1" customWidth="1"/>
  </cols>
  <sheetData>
    <row r="1" spans="1:14">
      <c r="B1" s="40" t="s">
        <v>81</v>
      </c>
      <c r="C1" s="40" t="s">
        <v>82</v>
      </c>
      <c r="D1" s="40" t="s">
        <v>83</v>
      </c>
      <c r="E1" s="40" t="s">
        <v>17</v>
      </c>
      <c r="F1" s="40" t="s">
        <v>16</v>
      </c>
      <c r="G1" s="40" t="s">
        <v>84</v>
      </c>
      <c r="H1" s="40"/>
      <c r="I1" s="40" t="s">
        <v>85</v>
      </c>
      <c r="J1" s="40" t="s">
        <v>86</v>
      </c>
      <c r="K1" s="1"/>
    </row>
    <row r="2" spans="1:14">
      <c r="A2" s="1" t="s">
        <v>87</v>
      </c>
      <c r="B2" s="40">
        <v>2020</v>
      </c>
      <c r="C2" s="59">
        <v>307</v>
      </c>
      <c r="D2" s="59">
        <v>110</v>
      </c>
      <c r="E2" s="59">
        <v>318</v>
      </c>
      <c r="F2" s="40">
        <v>99</v>
      </c>
      <c r="G2" s="40">
        <v>417</v>
      </c>
      <c r="H2" s="40"/>
      <c r="I2" s="45">
        <f>D2/G2</f>
        <v>0.26378896882494007</v>
      </c>
      <c r="J2" s="45">
        <f>F2/G2</f>
        <v>0.23741007194244604</v>
      </c>
      <c r="M2" s="79" t="s">
        <v>88</v>
      </c>
      <c r="N2" s="79"/>
    </row>
    <row r="3" spans="1:14">
      <c r="A3" s="1" t="s">
        <v>36</v>
      </c>
      <c r="B3" s="40">
        <v>2020</v>
      </c>
      <c r="C3" s="59">
        <v>19</v>
      </c>
      <c r="D3" s="59">
        <v>8</v>
      </c>
      <c r="E3" s="39">
        <v>20</v>
      </c>
      <c r="F3" s="39">
        <v>7</v>
      </c>
      <c r="G3" s="39">
        <v>27</v>
      </c>
      <c r="H3" s="40"/>
      <c r="I3" s="45">
        <f t="shared" ref="I3:I16" si="0">D3/G3</f>
        <v>0.29629629629629628</v>
      </c>
      <c r="J3" s="45">
        <f t="shared" ref="J3:J16" si="1">F3/G3</f>
        <v>0.25925925925925924</v>
      </c>
      <c r="M3" t="s">
        <v>89</v>
      </c>
      <c r="N3" t="s">
        <v>90</v>
      </c>
    </row>
    <row r="4" spans="1:14">
      <c r="A4" s="1" t="s">
        <v>38</v>
      </c>
      <c r="B4" s="40">
        <v>2020</v>
      </c>
      <c r="C4" s="59">
        <v>23</v>
      </c>
      <c r="D4" s="59">
        <v>11</v>
      </c>
      <c r="E4" s="59">
        <v>22</v>
      </c>
      <c r="F4" s="40">
        <v>12</v>
      </c>
      <c r="G4" s="40">
        <v>34</v>
      </c>
      <c r="H4" s="40"/>
      <c r="I4" s="45">
        <f t="shared" si="0"/>
        <v>0.3235294117647059</v>
      </c>
      <c r="J4" s="45">
        <f t="shared" si="1"/>
        <v>0.35294117647058826</v>
      </c>
      <c r="L4">
        <v>2020</v>
      </c>
      <c r="M4" s="7">
        <f>I15</f>
        <v>0.25028441410693969</v>
      </c>
      <c r="N4" s="7">
        <f>J15</f>
        <v>0.27986348122866894</v>
      </c>
    </row>
    <row r="5" spans="1:14">
      <c r="A5" s="1" t="s">
        <v>40</v>
      </c>
      <c r="B5" s="40">
        <v>2020</v>
      </c>
      <c r="C5" s="59">
        <v>36</v>
      </c>
      <c r="D5" s="59">
        <v>15</v>
      </c>
      <c r="E5" s="59">
        <v>38</v>
      </c>
      <c r="F5" s="40">
        <v>13</v>
      </c>
      <c r="G5" s="40">
        <v>51</v>
      </c>
      <c r="H5" s="40"/>
      <c r="I5" s="45">
        <f t="shared" si="0"/>
        <v>0.29411764705882354</v>
      </c>
      <c r="J5" s="45">
        <f t="shared" si="1"/>
        <v>0.25490196078431371</v>
      </c>
      <c r="L5">
        <v>2018</v>
      </c>
      <c r="M5" s="7">
        <f>I30</f>
        <v>0.24484536082474226</v>
      </c>
      <c r="N5" s="7">
        <f>J30</f>
        <v>0.25</v>
      </c>
    </row>
    <row r="6" spans="1:14">
      <c r="A6" s="1" t="s">
        <v>42</v>
      </c>
      <c r="B6" s="40">
        <v>2020</v>
      </c>
      <c r="C6" s="59">
        <v>31</v>
      </c>
      <c r="D6" s="59">
        <v>4</v>
      </c>
      <c r="E6" s="59">
        <v>30</v>
      </c>
      <c r="F6" s="40">
        <v>5</v>
      </c>
      <c r="G6" s="40">
        <v>35</v>
      </c>
      <c r="H6" s="40"/>
      <c r="I6" s="45">
        <f t="shared" si="0"/>
        <v>0.11428571428571428</v>
      </c>
      <c r="J6" s="45">
        <f t="shared" si="1"/>
        <v>0.14285714285714285</v>
      </c>
      <c r="L6">
        <f>L5-1</f>
        <v>2017</v>
      </c>
      <c r="M6" s="7">
        <f>I45</f>
        <v>0.24258064516129033</v>
      </c>
      <c r="N6" s="7">
        <f>J45</f>
        <v>0.24516129032258063</v>
      </c>
    </row>
    <row r="7" spans="1:14">
      <c r="A7" s="1" t="s">
        <v>91</v>
      </c>
      <c r="B7" s="40">
        <v>2020</v>
      </c>
      <c r="C7" s="59">
        <v>25</v>
      </c>
      <c r="D7" s="59">
        <v>5</v>
      </c>
      <c r="E7" s="59">
        <v>22</v>
      </c>
      <c r="F7" s="40">
        <v>8</v>
      </c>
      <c r="G7" s="40">
        <v>30</v>
      </c>
      <c r="H7" s="40"/>
      <c r="I7" s="45">
        <f t="shared" si="0"/>
        <v>0.16666666666666666</v>
      </c>
      <c r="J7" s="45">
        <f t="shared" si="1"/>
        <v>0.26666666666666666</v>
      </c>
      <c r="L7">
        <f>L6-1</f>
        <v>2016</v>
      </c>
      <c r="M7" s="7">
        <f>I60</f>
        <v>0.24060150375939848</v>
      </c>
      <c r="N7" s="7">
        <f>J60</f>
        <v>0.24310776942355888</v>
      </c>
    </row>
    <row r="8" spans="1:14">
      <c r="A8" s="1" t="s">
        <v>44</v>
      </c>
      <c r="B8" s="40">
        <v>2020</v>
      </c>
      <c r="C8" s="59">
        <v>17</v>
      </c>
      <c r="D8" s="59">
        <v>9</v>
      </c>
      <c r="E8" s="59">
        <v>17</v>
      </c>
      <c r="F8" s="40">
        <v>9</v>
      </c>
      <c r="G8" s="40">
        <v>26</v>
      </c>
      <c r="H8" s="40"/>
      <c r="I8" s="45">
        <f t="shared" si="0"/>
        <v>0.34615384615384615</v>
      </c>
      <c r="J8" s="45">
        <f t="shared" si="1"/>
        <v>0.34615384615384615</v>
      </c>
      <c r="L8">
        <f>L7-1</f>
        <v>2015</v>
      </c>
      <c r="M8" s="7">
        <f>I75</f>
        <v>0.24935732647814909</v>
      </c>
      <c r="N8" s="7">
        <f>J75</f>
        <v>0.2352185089974293</v>
      </c>
    </row>
    <row r="9" spans="1:14">
      <c r="A9" s="1" t="s">
        <v>92</v>
      </c>
      <c r="B9" s="40">
        <v>2020</v>
      </c>
      <c r="C9" s="59">
        <v>23</v>
      </c>
      <c r="D9" s="59">
        <v>11</v>
      </c>
      <c r="E9" s="59">
        <v>25</v>
      </c>
      <c r="F9" s="40">
        <v>9</v>
      </c>
      <c r="G9" s="40">
        <v>34</v>
      </c>
      <c r="H9" s="40"/>
      <c r="I9" s="45">
        <f t="shared" si="0"/>
        <v>0.3235294117647059</v>
      </c>
      <c r="J9" s="45">
        <f t="shared" si="1"/>
        <v>0.26470588235294118</v>
      </c>
      <c r="L9">
        <f>L8-1</f>
        <v>2014</v>
      </c>
      <c r="M9" s="7">
        <f>I90</f>
        <v>0.23961218836565096</v>
      </c>
      <c r="N9" s="7">
        <f>J90</f>
        <v>0.22714681440443213</v>
      </c>
    </row>
    <row r="10" spans="1:14">
      <c r="A10" s="1" t="s">
        <v>46</v>
      </c>
      <c r="B10" s="40">
        <v>2020</v>
      </c>
      <c r="C10" s="59">
        <v>49</v>
      </c>
      <c r="D10" s="59">
        <v>15</v>
      </c>
      <c r="E10" s="59">
        <v>52</v>
      </c>
      <c r="F10" s="40">
        <v>12</v>
      </c>
      <c r="G10" s="40">
        <v>64</v>
      </c>
      <c r="H10" s="40"/>
      <c r="I10" s="45">
        <f t="shared" si="0"/>
        <v>0.234375</v>
      </c>
      <c r="J10" s="45">
        <f t="shared" si="1"/>
        <v>0.1875</v>
      </c>
      <c r="L10">
        <f>L9-1</f>
        <v>2013</v>
      </c>
      <c r="M10" s="7">
        <f>I105</f>
        <v>0.23823109843081314</v>
      </c>
      <c r="N10" s="7">
        <f>J105</f>
        <v>0.21540656205420827</v>
      </c>
    </row>
    <row r="11" spans="1:14">
      <c r="A11" s="1" t="s">
        <v>47</v>
      </c>
      <c r="B11" s="40">
        <v>2020</v>
      </c>
      <c r="C11" s="59">
        <v>50</v>
      </c>
      <c r="D11" s="59">
        <v>6</v>
      </c>
      <c r="E11" s="59">
        <v>30</v>
      </c>
      <c r="F11" s="40">
        <v>26</v>
      </c>
      <c r="G11" s="40">
        <v>56</v>
      </c>
      <c r="H11" s="40"/>
      <c r="I11" s="45">
        <f t="shared" si="0"/>
        <v>0.10714285714285714</v>
      </c>
      <c r="J11" s="45">
        <f t="shared" si="1"/>
        <v>0.4642857142857143</v>
      </c>
      <c r="L11" t="s">
        <v>22</v>
      </c>
    </row>
    <row r="12" spans="1:14">
      <c r="A12" s="1" t="s">
        <v>48</v>
      </c>
      <c r="B12" s="40">
        <v>2020</v>
      </c>
      <c r="C12" s="59">
        <v>23</v>
      </c>
      <c r="D12" s="59">
        <v>7</v>
      </c>
      <c r="E12" s="59">
        <v>13</v>
      </c>
      <c r="F12" s="40">
        <v>17</v>
      </c>
      <c r="G12" s="40">
        <v>30</v>
      </c>
      <c r="H12" s="40"/>
      <c r="I12" s="45">
        <f t="shared" si="0"/>
        <v>0.23333333333333334</v>
      </c>
      <c r="J12" s="45">
        <f t="shared" si="1"/>
        <v>0.56666666666666665</v>
      </c>
    </row>
    <row r="13" spans="1:14">
      <c r="A13" s="1" t="s">
        <v>49</v>
      </c>
      <c r="B13" s="40">
        <v>2020</v>
      </c>
      <c r="C13" s="59">
        <v>29</v>
      </c>
      <c r="D13" s="59">
        <v>12</v>
      </c>
      <c r="E13" s="59">
        <v>27</v>
      </c>
      <c r="F13" s="40">
        <v>14</v>
      </c>
      <c r="G13" s="40">
        <v>41</v>
      </c>
      <c r="H13" s="40"/>
      <c r="I13" s="45">
        <f t="shared" si="0"/>
        <v>0.29268292682926828</v>
      </c>
      <c r="J13" s="45">
        <f t="shared" si="1"/>
        <v>0.34146341463414637</v>
      </c>
    </row>
    <row r="14" spans="1:14">
      <c r="A14" s="1" t="s">
        <v>50</v>
      </c>
      <c r="B14" s="40">
        <v>2020</v>
      </c>
      <c r="C14" s="59">
        <v>27</v>
      </c>
      <c r="D14" s="59">
        <v>7</v>
      </c>
      <c r="E14" s="59">
        <v>19</v>
      </c>
      <c r="F14" s="40">
        <v>15</v>
      </c>
      <c r="G14" s="40">
        <v>34</v>
      </c>
      <c r="H14" s="40"/>
      <c r="I14" s="45">
        <f t="shared" si="0"/>
        <v>0.20588235294117646</v>
      </c>
      <c r="J14" s="45">
        <f t="shared" si="1"/>
        <v>0.44117647058823528</v>
      </c>
    </row>
    <row r="15" spans="1:14">
      <c r="A15" s="4" t="s">
        <v>93</v>
      </c>
      <c r="B15" s="60">
        <v>2020</v>
      </c>
      <c r="C15" s="60">
        <f>SUM(C2:C14)</f>
        <v>659</v>
      </c>
      <c r="D15" s="60">
        <f t="shared" ref="D15:G15" si="2">SUM(D2:D14)</f>
        <v>220</v>
      </c>
      <c r="E15" s="60">
        <f t="shared" si="2"/>
        <v>633</v>
      </c>
      <c r="F15" s="60">
        <f t="shared" si="2"/>
        <v>246</v>
      </c>
      <c r="G15" s="60">
        <f t="shared" si="2"/>
        <v>879</v>
      </c>
      <c r="H15" s="60"/>
      <c r="I15" s="46">
        <f>D15/G15</f>
        <v>0.25028441410693969</v>
      </c>
      <c r="J15" s="46">
        <f t="shared" si="1"/>
        <v>0.27986348122866894</v>
      </c>
    </row>
    <row r="16" spans="1:14">
      <c r="A16" s="38" t="s">
        <v>94</v>
      </c>
      <c r="B16" s="61">
        <v>2020</v>
      </c>
      <c r="C16" s="61">
        <f>C15-C2</f>
        <v>352</v>
      </c>
      <c r="D16" s="61">
        <f t="shared" ref="D16:G16" si="3">D15-D2</f>
        <v>110</v>
      </c>
      <c r="E16" s="61">
        <f t="shared" si="3"/>
        <v>315</v>
      </c>
      <c r="F16" s="61">
        <f t="shared" si="3"/>
        <v>147</v>
      </c>
      <c r="G16" s="61">
        <f t="shared" si="3"/>
        <v>462</v>
      </c>
      <c r="H16" s="61"/>
      <c r="I16" s="47">
        <f t="shared" si="0"/>
        <v>0.23809523809523808</v>
      </c>
      <c r="J16" s="47">
        <f t="shared" si="1"/>
        <v>0.31818181818181818</v>
      </c>
    </row>
    <row r="17" spans="1:10">
      <c r="A17" s="1" t="s">
        <v>34</v>
      </c>
      <c r="B17" s="40">
        <v>2018</v>
      </c>
      <c r="C17" s="40">
        <v>296</v>
      </c>
      <c r="D17" s="40">
        <v>106</v>
      </c>
      <c r="E17" s="40">
        <v>305</v>
      </c>
      <c r="F17" s="40">
        <v>97</v>
      </c>
      <c r="G17" s="40">
        <v>402</v>
      </c>
      <c r="H17" s="40"/>
      <c r="I17" s="3">
        <f t="shared" ref="I17:I20" si="4">D17/G17</f>
        <v>0.26368159203980102</v>
      </c>
      <c r="J17" s="3">
        <f t="shared" ref="J17:J30" si="5">F17/G17</f>
        <v>0.24129353233830847</v>
      </c>
    </row>
    <row r="18" spans="1:10">
      <c r="A18" s="1" t="s">
        <v>36</v>
      </c>
      <c r="B18" s="40">
        <v>2018</v>
      </c>
      <c r="C18" s="40">
        <v>17</v>
      </c>
      <c r="D18" s="40">
        <v>6</v>
      </c>
      <c r="E18" s="40">
        <v>18</v>
      </c>
      <c r="F18" s="40">
        <v>5</v>
      </c>
      <c r="G18" s="40">
        <v>23</v>
      </c>
      <c r="H18" s="40"/>
      <c r="I18" s="3">
        <f t="shared" si="4"/>
        <v>0.2608695652173913</v>
      </c>
      <c r="J18" s="3">
        <f t="shared" si="5"/>
        <v>0.21739130434782608</v>
      </c>
    </row>
    <row r="19" spans="1:10">
      <c r="A19" s="1" t="s">
        <v>38</v>
      </c>
      <c r="B19" s="40">
        <v>2018</v>
      </c>
      <c r="C19" s="40">
        <v>16</v>
      </c>
      <c r="D19" s="40">
        <v>12</v>
      </c>
      <c r="E19" s="40">
        <v>19</v>
      </c>
      <c r="F19" s="40">
        <v>9</v>
      </c>
      <c r="G19" s="40">
        <v>28</v>
      </c>
      <c r="H19" s="40"/>
      <c r="I19" s="3">
        <f t="shared" si="4"/>
        <v>0.42857142857142855</v>
      </c>
      <c r="J19" s="3">
        <f t="shared" si="5"/>
        <v>0.32142857142857145</v>
      </c>
    </row>
    <row r="20" spans="1:10">
      <c r="A20" s="1" t="s">
        <v>40</v>
      </c>
      <c r="B20" s="40">
        <v>2018</v>
      </c>
      <c r="C20" s="40">
        <v>30</v>
      </c>
      <c r="D20" s="40">
        <v>11</v>
      </c>
      <c r="E20" s="40">
        <v>34</v>
      </c>
      <c r="F20" s="40">
        <v>7</v>
      </c>
      <c r="G20" s="40">
        <v>41</v>
      </c>
      <c r="H20" s="40"/>
      <c r="I20" s="3">
        <f t="shared" si="4"/>
        <v>0.26829268292682928</v>
      </c>
      <c r="J20" s="3">
        <f t="shared" si="5"/>
        <v>0.17073170731707318</v>
      </c>
    </row>
    <row r="21" spans="1:10">
      <c r="A21" s="1" t="s">
        <v>42</v>
      </c>
      <c r="B21" s="40">
        <v>2018</v>
      </c>
      <c r="C21" s="40">
        <v>21</v>
      </c>
      <c r="D21" s="40">
        <v>3</v>
      </c>
      <c r="E21" s="40">
        <v>21</v>
      </c>
      <c r="F21" s="40">
        <v>3</v>
      </c>
      <c r="G21" s="40">
        <v>24</v>
      </c>
      <c r="H21" s="40"/>
      <c r="I21" s="3">
        <f t="shared" ref="I21:I52" si="6">D21/G21</f>
        <v>0.125</v>
      </c>
      <c r="J21" s="3">
        <f t="shared" si="5"/>
        <v>0.125</v>
      </c>
    </row>
    <row r="22" spans="1:10">
      <c r="A22" s="1" t="s">
        <v>91</v>
      </c>
      <c r="B22" s="40">
        <v>2018</v>
      </c>
      <c r="C22" s="40">
        <v>27</v>
      </c>
      <c r="D22" s="40">
        <v>5</v>
      </c>
      <c r="E22" s="40">
        <v>24</v>
      </c>
      <c r="F22" s="40">
        <v>8</v>
      </c>
      <c r="G22" s="40">
        <v>32</v>
      </c>
      <c r="H22" s="40"/>
      <c r="I22" s="3">
        <f t="shared" si="6"/>
        <v>0.15625</v>
      </c>
      <c r="J22" s="3">
        <f t="shared" si="5"/>
        <v>0.25</v>
      </c>
    </row>
    <row r="23" spans="1:10">
      <c r="A23" s="1" t="s">
        <v>44</v>
      </c>
      <c r="B23" s="40">
        <v>2018</v>
      </c>
      <c r="C23" s="40">
        <v>16</v>
      </c>
      <c r="D23" s="40">
        <v>7</v>
      </c>
      <c r="E23" s="40">
        <v>16</v>
      </c>
      <c r="F23" s="40">
        <v>7</v>
      </c>
      <c r="G23" s="40">
        <v>23</v>
      </c>
      <c r="H23" s="40"/>
      <c r="I23" s="3">
        <f t="shared" si="6"/>
        <v>0.30434782608695654</v>
      </c>
      <c r="J23" s="3">
        <f t="shared" si="5"/>
        <v>0.30434782608695654</v>
      </c>
    </row>
    <row r="24" spans="1:10">
      <c r="A24" s="1" t="s">
        <v>92</v>
      </c>
      <c r="B24" s="40">
        <v>2018</v>
      </c>
      <c r="C24" s="40">
        <v>18</v>
      </c>
      <c r="D24" s="40">
        <v>8</v>
      </c>
      <c r="E24" s="40">
        <v>18</v>
      </c>
      <c r="F24" s="40">
        <v>8</v>
      </c>
      <c r="G24" s="40">
        <v>26</v>
      </c>
      <c r="H24" s="40"/>
      <c r="I24" s="3">
        <f t="shared" si="6"/>
        <v>0.30769230769230771</v>
      </c>
      <c r="J24" s="3">
        <f t="shared" si="5"/>
        <v>0.30769230769230771</v>
      </c>
    </row>
    <row r="25" spans="1:10">
      <c r="A25" s="1" t="s">
        <v>46</v>
      </c>
      <c r="B25" s="40">
        <v>2018</v>
      </c>
      <c r="C25" s="40">
        <v>46</v>
      </c>
      <c r="D25" s="40">
        <v>15</v>
      </c>
      <c r="E25" s="40">
        <v>51</v>
      </c>
      <c r="F25" s="40">
        <v>10</v>
      </c>
      <c r="G25" s="40">
        <v>61</v>
      </c>
      <c r="H25" s="40"/>
      <c r="I25" s="3">
        <f t="shared" si="6"/>
        <v>0.24590163934426229</v>
      </c>
      <c r="J25" s="3">
        <f t="shared" si="5"/>
        <v>0.16393442622950818</v>
      </c>
    </row>
    <row r="26" spans="1:10">
      <c r="A26" s="1" t="s">
        <v>47</v>
      </c>
      <c r="B26" s="40">
        <v>2018</v>
      </c>
      <c r="C26" s="40">
        <v>24</v>
      </c>
      <c r="D26" s="40">
        <v>3</v>
      </c>
      <c r="E26" s="40">
        <v>16</v>
      </c>
      <c r="F26" s="40">
        <v>11</v>
      </c>
      <c r="G26" s="40">
        <v>27</v>
      </c>
      <c r="H26" s="40"/>
      <c r="I26" s="3">
        <f t="shared" si="6"/>
        <v>0.1111111111111111</v>
      </c>
      <c r="J26" s="3">
        <f t="shared" si="5"/>
        <v>0.40740740740740738</v>
      </c>
    </row>
    <row r="27" spans="1:10">
      <c r="A27" s="1" t="s">
        <v>48</v>
      </c>
      <c r="B27" s="40">
        <v>2018</v>
      </c>
      <c r="C27" s="40">
        <v>27</v>
      </c>
      <c r="D27" s="40">
        <v>6</v>
      </c>
      <c r="E27" s="40">
        <v>20</v>
      </c>
      <c r="F27" s="40">
        <v>13</v>
      </c>
      <c r="G27" s="40">
        <v>33</v>
      </c>
      <c r="H27" s="40"/>
      <c r="I27" s="3">
        <f t="shared" si="6"/>
        <v>0.18181818181818182</v>
      </c>
      <c r="J27" s="3">
        <f t="shared" si="5"/>
        <v>0.39393939393939392</v>
      </c>
    </row>
    <row r="28" spans="1:10">
      <c r="A28" s="1" t="s">
        <v>49</v>
      </c>
      <c r="B28" s="40">
        <v>2018</v>
      </c>
      <c r="C28" s="40">
        <v>21</v>
      </c>
      <c r="D28" s="40">
        <v>5</v>
      </c>
      <c r="E28" s="40">
        <v>23</v>
      </c>
      <c r="F28" s="40">
        <v>3</v>
      </c>
      <c r="G28" s="40">
        <v>26</v>
      </c>
      <c r="H28" s="40"/>
      <c r="I28" s="3">
        <f t="shared" si="6"/>
        <v>0.19230769230769232</v>
      </c>
      <c r="J28" s="3">
        <f t="shared" si="5"/>
        <v>0.11538461538461539</v>
      </c>
    </row>
    <row r="29" spans="1:10">
      <c r="A29" s="1" t="s">
        <v>50</v>
      </c>
      <c r="B29" s="40">
        <v>2018</v>
      </c>
      <c r="C29" s="40">
        <v>27</v>
      </c>
      <c r="D29" s="40">
        <v>3</v>
      </c>
      <c r="E29" s="40">
        <v>17</v>
      </c>
      <c r="F29" s="40">
        <v>13</v>
      </c>
      <c r="G29" s="40">
        <v>30</v>
      </c>
      <c r="H29" s="40"/>
      <c r="I29" s="3">
        <f t="shared" si="6"/>
        <v>0.1</v>
      </c>
      <c r="J29" s="3">
        <f t="shared" si="5"/>
        <v>0.43333333333333335</v>
      </c>
    </row>
    <row r="30" spans="1:10">
      <c r="A30" s="4" t="s">
        <v>95</v>
      </c>
      <c r="B30" s="60"/>
      <c r="C30" s="60">
        <f>SUM(C17:C29)</f>
        <v>586</v>
      </c>
      <c r="D30" s="60">
        <f>SUM(D17:D29)</f>
        <v>190</v>
      </c>
      <c r="E30" s="60">
        <f>SUM(E17:E29)</f>
        <v>582</v>
      </c>
      <c r="F30" s="60">
        <f>SUM(F17:F29)</f>
        <v>194</v>
      </c>
      <c r="G30" s="60">
        <f>SUM(G17:G29)</f>
        <v>776</v>
      </c>
      <c r="H30" s="60" t="s">
        <v>22</v>
      </c>
      <c r="I30" s="5">
        <f t="shared" si="6"/>
        <v>0.24484536082474226</v>
      </c>
      <c r="J30" s="5">
        <f t="shared" si="5"/>
        <v>0.25</v>
      </c>
    </row>
    <row r="31" spans="1:10">
      <c r="A31" s="20" t="s">
        <v>94</v>
      </c>
      <c r="B31" s="62"/>
      <c r="C31" s="62">
        <f>C30-C17</f>
        <v>290</v>
      </c>
      <c r="D31" s="62">
        <f>D30-D17</f>
        <v>84</v>
      </c>
      <c r="E31" s="62">
        <f>E30-E17</f>
        <v>277</v>
      </c>
      <c r="F31" s="62">
        <f>F30-F17</f>
        <v>97</v>
      </c>
      <c r="G31" s="62">
        <f>G30-G17</f>
        <v>374</v>
      </c>
      <c r="H31" s="62"/>
      <c r="I31" s="21">
        <f t="shared" si="6"/>
        <v>0.22459893048128343</v>
      </c>
      <c r="J31" s="21">
        <f t="shared" ref="J31" si="7">F31/G31</f>
        <v>0.25935828877005346</v>
      </c>
    </row>
    <row r="32" spans="1:10">
      <c r="A32" s="1" t="s">
        <v>34</v>
      </c>
      <c r="B32" s="40">
        <v>2017</v>
      </c>
      <c r="C32" s="40">
        <v>284</v>
      </c>
      <c r="D32" s="40">
        <v>106</v>
      </c>
      <c r="E32" s="40">
        <v>299</v>
      </c>
      <c r="F32" s="40">
        <v>91</v>
      </c>
      <c r="G32" s="40">
        <v>390</v>
      </c>
      <c r="H32" s="40"/>
      <c r="I32" s="3">
        <f t="shared" si="6"/>
        <v>0.27179487179487177</v>
      </c>
      <c r="J32" s="3">
        <f t="shared" ref="J32:J103" si="8">F32/G32</f>
        <v>0.23333333333333334</v>
      </c>
    </row>
    <row r="33" spans="1:10">
      <c r="A33" s="1" t="s">
        <v>36</v>
      </c>
      <c r="B33" s="40">
        <v>2017</v>
      </c>
      <c r="C33" s="40">
        <v>18</v>
      </c>
      <c r="D33" s="40">
        <v>6</v>
      </c>
      <c r="E33" s="40">
        <v>18</v>
      </c>
      <c r="F33" s="40">
        <v>6</v>
      </c>
      <c r="G33" s="40">
        <v>24</v>
      </c>
      <c r="H33" s="40"/>
      <c r="I33" s="3">
        <f t="shared" si="6"/>
        <v>0.25</v>
      </c>
      <c r="J33" s="3">
        <f t="shared" si="8"/>
        <v>0.25</v>
      </c>
    </row>
    <row r="34" spans="1:10">
      <c r="A34" s="1" t="s">
        <v>38</v>
      </c>
      <c r="B34" s="40">
        <v>2017</v>
      </c>
      <c r="C34" s="40">
        <v>17</v>
      </c>
      <c r="D34" s="40">
        <v>12</v>
      </c>
      <c r="E34" s="40">
        <v>20</v>
      </c>
      <c r="F34" s="40">
        <v>9</v>
      </c>
      <c r="G34" s="40">
        <v>29</v>
      </c>
      <c r="H34" s="40"/>
      <c r="I34" s="3">
        <f t="shared" si="6"/>
        <v>0.41379310344827586</v>
      </c>
      <c r="J34" s="3">
        <f t="shared" si="8"/>
        <v>0.31034482758620691</v>
      </c>
    </row>
    <row r="35" spans="1:10">
      <c r="A35" s="1" t="s">
        <v>40</v>
      </c>
      <c r="B35" s="40">
        <v>2017</v>
      </c>
      <c r="C35" s="40">
        <v>32</v>
      </c>
      <c r="D35" s="40">
        <v>10</v>
      </c>
      <c r="E35" s="40">
        <v>35</v>
      </c>
      <c r="F35" s="40">
        <v>7</v>
      </c>
      <c r="G35" s="40">
        <v>42</v>
      </c>
      <c r="H35" s="40"/>
      <c r="I35" s="3">
        <f t="shared" si="6"/>
        <v>0.23809523809523808</v>
      </c>
      <c r="J35" s="3">
        <f t="shared" si="8"/>
        <v>0.16666666666666666</v>
      </c>
    </row>
    <row r="36" spans="1:10">
      <c r="A36" s="1" t="s">
        <v>42</v>
      </c>
      <c r="B36" s="40">
        <v>2017</v>
      </c>
      <c r="C36" s="40">
        <v>24</v>
      </c>
      <c r="D36" s="40">
        <v>1</v>
      </c>
      <c r="E36" s="40">
        <v>24</v>
      </c>
      <c r="F36" s="40">
        <v>1</v>
      </c>
      <c r="G36" s="40">
        <v>25</v>
      </c>
      <c r="H36" s="40"/>
      <c r="I36" s="3">
        <f t="shared" si="6"/>
        <v>0.04</v>
      </c>
      <c r="J36" s="3">
        <f t="shared" si="8"/>
        <v>0.04</v>
      </c>
    </row>
    <row r="37" spans="1:10">
      <c r="A37" s="1" t="s">
        <v>91</v>
      </c>
      <c r="B37" s="40">
        <v>2017</v>
      </c>
      <c r="C37" s="40">
        <v>25</v>
      </c>
      <c r="D37" s="40">
        <v>5</v>
      </c>
      <c r="E37" s="40">
        <v>23</v>
      </c>
      <c r="F37" s="40">
        <v>7</v>
      </c>
      <c r="G37" s="40">
        <v>30</v>
      </c>
      <c r="H37" s="40"/>
      <c r="I37" s="3">
        <f t="shared" si="6"/>
        <v>0.16666666666666666</v>
      </c>
      <c r="J37" s="3">
        <f t="shared" si="8"/>
        <v>0.23333333333333334</v>
      </c>
    </row>
    <row r="38" spans="1:10">
      <c r="A38" s="1" t="s">
        <v>44</v>
      </c>
      <c r="B38" s="40">
        <v>2017</v>
      </c>
      <c r="C38" s="40">
        <v>19</v>
      </c>
      <c r="D38" s="40">
        <v>7</v>
      </c>
      <c r="E38" s="40">
        <v>20</v>
      </c>
      <c r="F38" s="40">
        <v>6</v>
      </c>
      <c r="G38" s="40">
        <v>26</v>
      </c>
      <c r="H38" s="40"/>
      <c r="I38" s="3">
        <f t="shared" si="6"/>
        <v>0.26923076923076922</v>
      </c>
      <c r="J38" s="3">
        <f t="shared" si="8"/>
        <v>0.23076923076923078</v>
      </c>
    </row>
    <row r="39" spans="1:10">
      <c r="A39" s="1" t="s">
        <v>92</v>
      </c>
      <c r="B39" s="40">
        <v>2017</v>
      </c>
      <c r="C39" s="40">
        <v>16</v>
      </c>
      <c r="D39" s="40">
        <v>4</v>
      </c>
      <c r="E39" s="40">
        <v>14</v>
      </c>
      <c r="F39" s="40">
        <v>6</v>
      </c>
      <c r="G39" s="40">
        <v>20</v>
      </c>
      <c r="H39" s="40"/>
      <c r="I39" s="3">
        <f t="shared" si="6"/>
        <v>0.2</v>
      </c>
      <c r="J39" s="3">
        <f t="shared" si="8"/>
        <v>0.3</v>
      </c>
    </row>
    <row r="40" spans="1:10">
      <c r="A40" s="1" t="s">
        <v>46</v>
      </c>
      <c r="B40" s="40">
        <v>2017</v>
      </c>
      <c r="C40" s="40">
        <v>45</v>
      </c>
      <c r="D40" s="40">
        <v>15</v>
      </c>
      <c r="E40" s="40">
        <v>51</v>
      </c>
      <c r="F40" s="40">
        <v>9</v>
      </c>
      <c r="G40" s="40">
        <v>60</v>
      </c>
      <c r="H40" s="40"/>
      <c r="I40" s="3">
        <f t="shared" si="6"/>
        <v>0.25</v>
      </c>
      <c r="J40" s="3">
        <f t="shared" si="8"/>
        <v>0.15</v>
      </c>
    </row>
    <row r="41" spans="1:10">
      <c r="A41" s="1" t="s">
        <v>47</v>
      </c>
      <c r="B41" s="40">
        <v>2017</v>
      </c>
      <c r="C41" s="40">
        <v>26</v>
      </c>
      <c r="D41" s="40">
        <v>6</v>
      </c>
      <c r="E41" s="40">
        <v>16</v>
      </c>
      <c r="F41" s="40">
        <v>16</v>
      </c>
      <c r="G41" s="40">
        <v>32</v>
      </c>
      <c r="H41" s="40"/>
      <c r="I41" s="3">
        <f t="shared" si="6"/>
        <v>0.1875</v>
      </c>
      <c r="J41" s="3">
        <f t="shared" si="8"/>
        <v>0.5</v>
      </c>
    </row>
    <row r="42" spans="1:10">
      <c r="A42" s="1" t="s">
        <v>48</v>
      </c>
      <c r="B42" s="40">
        <v>2017</v>
      </c>
      <c r="C42" s="40">
        <v>32</v>
      </c>
      <c r="D42" s="40">
        <v>8</v>
      </c>
      <c r="E42" s="40">
        <v>23</v>
      </c>
      <c r="F42" s="40">
        <v>17</v>
      </c>
      <c r="G42" s="40">
        <v>40</v>
      </c>
      <c r="H42" s="40"/>
      <c r="I42" s="3">
        <f t="shared" si="6"/>
        <v>0.2</v>
      </c>
      <c r="J42" s="3">
        <f t="shared" si="8"/>
        <v>0.42499999999999999</v>
      </c>
    </row>
    <row r="43" spans="1:10">
      <c r="A43" s="1" t="s">
        <v>49</v>
      </c>
      <c r="B43" s="40">
        <v>2017</v>
      </c>
      <c r="C43" s="40">
        <v>25</v>
      </c>
      <c r="D43" s="40">
        <v>5</v>
      </c>
      <c r="E43" s="40">
        <v>27</v>
      </c>
      <c r="F43" s="40">
        <v>3</v>
      </c>
      <c r="G43" s="40">
        <v>30</v>
      </c>
      <c r="H43" s="40"/>
      <c r="I43" s="3">
        <f t="shared" si="6"/>
        <v>0.16666666666666666</v>
      </c>
      <c r="J43" s="3">
        <f t="shared" si="8"/>
        <v>0.1</v>
      </c>
    </row>
    <row r="44" spans="1:10">
      <c r="A44" s="1" t="s">
        <v>50</v>
      </c>
      <c r="B44" s="40">
        <v>2017</v>
      </c>
      <c r="C44" s="40">
        <v>24</v>
      </c>
      <c r="D44" s="40">
        <v>3</v>
      </c>
      <c r="E44" s="40">
        <v>15</v>
      </c>
      <c r="F44" s="40">
        <v>12</v>
      </c>
      <c r="G44" s="40">
        <v>27</v>
      </c>
      <c r="H44" s="40"/>
      <c r="I44" s="3">
        <f t="shared" si="6"/>
        <v>0.1111111111111111</v>
      </c>
      <c r="J44" s="3">
        <f t="shared" si="8"/>
        <v>0.44444444444444442</v>
      </c>
    </row>
    <row r="45" spans="1:10">
      <c r="A45" s="4" t="s">
        <v>96</v>
      </c>
      <c r="B45" s="60"/>
      <c r="C45" s="60">
        <f>SUM(C32:C44)</f>
        <v>587</v>
      </c>
      <c r="D45" s="60">
        <f t="shared" ref="D45" si="9">SUM(D32:D44)</f>
        <v>188</v>
      </c>
      <c r="E45" s="60">
        <f t="shared" ref="E45" si="10">SUM(E32:E44)</f>
        <v>585</v>
      </c>
      <c r="F45" s="60">
        <f t="shared" ref="F45" si="11">SUM(F32:F44)</f>
        <v>190</v>
      </c>
      <c r="G45" s="60">
        <f t="shared" ref="G45" si="12">SUM(G32:G44)</f>
        <v>775</v>
      </c>
      <c r="H45" s="60" t="s">
        <v>22</v>
      </c>
      <c r="I45" s="5">
        <f t="shared" si="6"/>
        <v>0.24258064516129033</v>
      </c>
      <c r="J45" s="5">
        <f t="shared" si="8"/>
        <v>0.24516129032258063</v>
      </c>
    </row>
    <row r="46" spans="1:10">
      <c r="A46" s="20" t="s">
        <v>94</v>
      </c>
      <c r="B46" s="62"/>
      <c r="C46" s="62">
        <f>C45-C32</f>
        <v>303</v>
      </c>
      <c r="D46" s="62">
        <f t="shared" ref="D46" si="13">D45-D32</f>
        <v>82</v>
      </c>
      <c r="E46" s="62">
        <f t="shared" ref="E46" si="14">E45-E32</f>
        <v>286</v>
      </c>
      <c r="F46" s="62">
        <f t="shared" ref="F46" si="15">F45-F32</f>
        <v>99</v>
      </c>
      <c r="G46" s="62">
        <f t="shared" ref="G46" si="16">G45-G32</f>
        <v>385</v>
      </c>
      <c r="H46" s="62"/>
      <c r="I46" s="21">
        <f t="shared" si="6"/>
        <v>0.21298701298701297</v>
      </c>
      <c r="J46" s="21">
        <f t="shared" si="8"/>
        <v>0.25714285714285712</v>
      </c>
    </row>
    <row r="47" spans="1:10">
      <c r="A47" s="1" t="s">
        <v>34</v>
      </c>
      <c r="B47" s="40">
        <v>2016</v>
      </c>
      <c r="C47" s="40">
        <v>290</v>
      </c>
      <c r="D47" s="40">
        <v>107</v>
      </c>
      <c r="E47" s="40">
        <f>229+77</f>
        <v>306</v>
      </c>
      <c r="F47" s="40">
        <f>+G47-E47</f>
        <v>91</v>
      </c>
      <c r="G47" s="40">
        <v>397</v>
      </c>
      <c r="H47" s="40"/>
      <c r="I47" s="3">
        <f t="shared" si="6"/>
        <v>0.26952141057934509</v>
      </c>
      <c r="J47" s="3">
        <f t="shared" si="8"/>
        <v>0.22921914357682618</v>
      </c>
    </row>
    <row r="48" spans="1:10">
      <c r="A48" s="1" t="s">
        <v>36</v>
      </c>
      <c r="B48" s="40">
        <v>2016</v>
      </c>
      <c r="C48" s="40">
        <v>17</v>
      </c>
      <c r="D48" s="40">
        <v>6</v>
      </c>
      <c r="E48" s="40">
        <v>18</v>
      </c>
      <c r="F48" s="40">
        <v>5</v>
      </c>
      <c r="G48" s="40">
        <v>23</v>
      </c>
      <c r="H48" s="40"/>
      <c r="I48" s="3">
        <f t="shared" si="6"/>
        <v>0.2608695652173913</v>
      </c>
      <c r="J48" s="3">
        <f t="shared" si="8"/>
        <v>0.21739130434782608</v>
      </c>
    </row>
    <row r="49" spans="1:10">
      <c r="A49" s="1" t="s">
        <v>38</v>
      </c>
      <c r="B49" s="40">
        <v>2016</v>
      </c>
      <c r="C49" s="40">
        <v>19</v>
      </c>
      <c r="D49" s="40">
        <v>10</v>
      </c>
      <c r="E49" s="40">
        <v>20</v>
      </c>
      <c r="F49" s="40">
        <v>9</v>
      </c>
      <c r="G49" s="40">
        <v>29</v>
      </c>
      <c r="H49" s="40"/>
      <c r="I49" s="3">
        <f t="shared" si="6"/>
        <v>0.34482758620689657</v>
      </c>
      <c r="J49" s="3">
        <f t="shared" si="8"/>
        <v>0.31034482758620691</v>
      </c>
    </row>
    <row r="50" spans="1:10">
      <c r="A50" s="1" t="s">
        <v>40</v>
      </c>
      <c r="B50" s="40">
        <v>2016</v>
      </c>
      <c r="C50" s="40">
        <v>34</v>
      </c>
      <c r="D50" s="40">
        <v>11</v>
      </c>
      <c r="E50" s="40">
        <v>37</v>
      </c>
      <c r="F50" s="40">
        <v>8</v>
      </c>
      <c r="G50" s="40">
        <v>45</v>
      </c>
      <c r="H50" s="40"/>
      <c r="I50" s="3">
        <f t="shared" si="6"/>
        <v>0.24444444444444444</v>
      </c>
      <c r="J50" s="3">
        <f t="shared" si="8"/>
        <v>0.17777777777777778</v>
      </c>
    </row>
    <row r="51" spans="1:10">
      <c r="A51" s="1" t="s">
        <v>42</v>
      </c>
      <c r="B51" s="40">
        <v>2016</v>
      </c>
      <c r="C51" s="40">
        <v>29</v>
      </c>
      <c r="D51" s="40">
        <v>2</v>
      </c>
      <c r="E51" s="40">
        <v>29</v>
      </c>
      <c r="F51" s="40">
        <v>2</v>
      </c>
      <c r="G51" s="40">
        <v>31</v>
      </c>
      <c r="H51" s="40"/>
      <c r="I51" s="3">
        <f t="shared" si="6"/>
        <v>6.4516129032258063E-2</v>
      </c>
      <c r="J51" s="3">
        <f t="shared" si="8"/>
        <v>6.4516129032258063E-2</v>
      </c>
    </row>
    <row r="52" spans="1:10">
      <c r="A52" s="1" t="s">
        <v>91</v>
      </c>
      <c r="B52" s="40">
        <v>2016</v>
      </c>
      <c r="C52" s="40">
        <v>23</v>
      </c>
      <c r="D52" s="40">
        <v>5</v>
      </c>
      <c r="E52" s="40">
        <v>21</v>
      </c>
      <c r="F52" s="40">
        <v>7</v>
      </c>
      <c r="G52" s="40">
        <v>28</v>
      </c>
      <c r="H52" s="40"/>
      <c r="I52" s="3">
        <f t="shared" si="6"/>
        <v>0.17857142857142858</v>
      </c>
      <c r="J52" s="3">
        <f t="shared" si="8"/>
        <v>0.25</v>
      </c>
    </row>
    <row r="53" spans="1:10">
      <c r="A53" s="1" t="s">
        <v>44</v>
      </c>
      <c r="B53" s="40">
        <v>2016</v>
      </c>
      <c r="C53" s="40">
        <v>21</v>
      </c>
      <c r="D53" s="40">
        <v>7</v>
      </c>
      <c r="E53" s="40">
        <v>22</v>
      </c>
      <c r="F53" s="40">
        <v>6</v>
      </c>
      <c r="G53" s="40">
        <v>28</v>
      </c>
      <c r="H53" s="40"/>
      <c r="I53" s="3">
        <f t="shared" ref="I53:I84" si="17">D53/G53</f>
        <v>0.25</v>
      </c>
      <c r="J53" s="3">
        <f t="shared" si="8"/>
        <v>0.21428571428571427</v>
      </c>
    </row>
    <row r="54" spans="1:10">
      <c r="A54" s="1" t="s">
        <v>92</v>
      </c>
      <c r="B54" s="40">
        <v>2016</v>
      </c>
      <c r="C54" s="40">
        <v>12</v>
      </c>
      <c r="D54" s="40">
        <v>5</v>
      </c>
      <c r="E54" s="40">
        <v>10</v>
      </c>
      <c r="F54" s="40">
        <v>7</v>
      </c>
      <c r="G54" s="40">
        <v>17</v>
      </c>
      <c r="H54" s="40"/>
      <c r="I54" s="3">
        <f t="shared" si="17"/>
        <v>0.29411764705882354</v>
      </c>
      <c r="J54" s="3">
        <f t="shared" si="8"/>
        <v>0.41176470588235292</v>
      </c>
    </row>
    <row r="55" spans="1:10">
      <c r="A55" s="1" t="s">
        <v>46</v>
      </c>
      <c r="B55" s="40">
        <v>2016</v>
      </c>
      <c r="C55" s="40">
        <v>51</v>
      </c>
      <c r="D55" s="40">
        <v>16</v>
      </c>
      <c r="E55" s="40">
        <v>56</v>
      </c>
      <c r="F55" s="40">
        <v>11</v>
      </c>
      <c r="G55" s="40">
        <v>67</v>
      </c>
      <c r="H55" s="40"/>
      <c r="I55" s="3">
        <f t="shared" si="17"/>
        <v>0.23880597014925373</v>
      </c>
      <c r="J55" s="3">
        <f t="shared" si="8"/>
        <v>0.16417910447761194</v>
      </c>
    </row>
    <row r="56" spans="1:10">
      <c r="A56" s="1" t="s">
        <v>47</v>
      </c>
      <c r="B56" s="40">
        <v>2016</v>
      </c>
      <c r="C56" s="40">
        <v>29</v>
      </c>
      <c r="D56" s="40">
        <v>6</v>
      </c>
      <c r="E56" s="40">
        <v>17</v>
      </c>
      <c r="F56" s="40">
        <v>18</v>
      </c>
      <c r="G56" s="40">
        <v>35</v>
      </c>
      <c r="H56" s="40"/>
      <c r="I56" s="3">
        <f t="shared" si="17"/>
        <v>0.17142857142857143</v>
      </c>
      <c r="J56" s="3">
        <f t="shared" si="8"/>
        <v>0.51428571428571423</v>
      </c>
    </row>
    <row r="57" spans="1:10">
      <c r="A57" s="1" t="s">
        <v>48</v>
      </c>
      <c r="B57" s="40">
        <v>2016</v>
      </c>
      <c r="C57" s="40">
        <v>32</v>
      </c>
      <c r="D57" s="40">
        <v>8</v>
      </c>
      <c r="E57" s="40">
        <v>24</v>
      </c>
      <c r="F57" s="40">
        <v>16</v>
      </c>
      <c r="G57" s="40">
        <v>40</v>
      </c>
      <c r="H57" s="40"/>
      <c r="I57" s="3">
        <f t="shared" si="17"/>
        <v>0.2</v>
      </c>
      <c r="J57" s="3">
        <f t="shared" si="8"/>
        <v>0.4</v>
      </c>
    </row>
    <row r="58" spans="1:10">
      <c r="A58" s="1" t="s">
        <v>49</v>
      </c>
      <c r="B58" s="40">
        <v>2016</v>
      </c>
      <c r="C58" s="40">
        <v>25</v>
      </c>
      <c r="D58" s="40">
        <v>7</v>
      </c>
      <c r="E58" s="40">
        <v>29</v>
      </c>
      <c r="F58" s="40">
        <v>3</v>
      </c>
      <c r="G58" s="40">
        <v>32</v>
      </c>
      <c r="H58" s="40"/>
      <c r="I58" s="3">
        <f t="shared" si="17"/>
        <v>0.21875</v>
      </c>
      <c r="J58" s="3">
        <f t="shared" si="8"/>
        <v>9.375E-2</v>
      </c>
    </row>
    <row r="59" spans="1:10">
      <c r="A59" s="1" t="s">
        <v>50</v>
      </c>
      <c r="B59" s="40">
        <v>2016</v>
      </c>
      <c r="C59" s="40">
        <v>24</v>
      </c>
      <c r="D59" s="40">
        <v>2</v>
      </c>
      <c r="E59" s="40">
        <v>15</v>
      </c>
      <c r="F59" s="40">
        <v>11</v>
      </c>
      <c r="G59" s="40">
        <v>26</v>
      </c>
      <c r="H59" s="40"/>
      <c r="I59" s="3">
        <f t="shared" si="17"/>
        <v>7.6923076923076927E-2</v>
      </c>
      <c r="J59" s="3">
        <f t="shared" si="8"/>
        <v>0.42307692307692307</v>
      </c>
    </row>
    <row r="60" spans="1:10">
      <c r="A60" s="4" t="s">
        <v>97</v>
      </c>
      <c r="B60" s="60"/>
      <c r="C60" s="60">
        <f>SUM(C47:C59)</f>
        <v>606</v>
      </c>
      <c r="D60" s="60">
        <f t="shared" ref="D60" si="18">SUM(D47:D59)</f>
        <v>192</v>
      </c>
      <c r="E60" s="60">
        <f t="shared" ref="E60" si="19">SUM(E47:E59)</f>
        <v>604</v>
      </c>
      <c r="F60" s="60">
        <f t="shared" ref="F60" si="20">SUM(F47:F59)</f>
        <v>194</v>
      </c>
      <c r="G60" s="60">
        <f t="shared" ref="G60" si="21">SUM(G47:G59)</f>
        <v>798</v>
      </c>
      <c r="H60" s="60" t="s">
        <v>22</v>
      </c>
      <c r="I60" s="5">
        <f t="shared" si="17"/>
        <v>0.24060150375939848</v>
      </c>
      <c r="J60" s="5">
        <f t="shared" ref="J60:J61" si="22">F60/G60</f>
        <v>0.24310776942355888</v>
      </c>
    </row>
    <row r="61" spans="1:10">
      <c r="A61" s="20" t="s">
        <v>94</v>
      </c>
      <c r="B61" s="62"/>
      <c r="C61" s="62">
        <f>C60-C47</f>
        <v>316</v>
      </c>
      <c r="D61" s="62">
        <f t="shared" ref="D61" si="23">D60-D47</f>
        <v>85</v>
      </c>
      <c r="E61" s="62">
        <f t="shared" ref="E61" si="24">E60-E47</f>
        <v>298</v>
      </c>
      <c r="F61" s="62">
        <f t="shared" ref="F61" si="25">F60-F47</f>
        <v>103</v>
      </c>
      <c r="G61" s="62">
        <f t="shared" ref="G61" si="26">G60-G47</f>
        <v>401</v>
      </c>
      <c r="H61" s="62"/>
      <c r="I61" s="21">
        <f t="shared" si="17"/>
        <v>0.21197007481296759</v>
      </c>
      <c r="J61" s="21">
        <f t="shared" si="22"/>
        <v>0.256857855361596</v>
      </c>
    </row>
    <row r="62" spans="1:10">
      <c r="A62" s="1" t="s">
        <v>34</v>
      </c>
      <c r="B62" s="40">
        <v>2015</v>
      </c>
      <c r="C62" s="40">
        <v>271</v>
      </c>
      <c r="D62" s="40">
        <v>105</v>
      </c>
      <c r="E62" s="40">
        <f>214+77</f>
        <v>291</v>
      </c>
      <c r="F62" s="40">
        <f>+G62-E62</f>
        <v>85</v>
      </c>
      <c r="G62" s="40">
        <v>376</v>
      </c>
      <c r="H62" s="40"/>
      <c r="I62" s="3">
        <f t="shared" si="17"/>
        <v>0.27925531914893614</v>
      </c>
      <c r="J62" s="3">
        <f t="shared" si="8"/>
        <v>0.22606382978723405</v>
      </c>
    </row>
    <row r="63" spans="1:10">
      <c r="A63" s="1" t="s">
        <v>36</v>
      </c>
      <c r="B63" s="40">
        <v>2015</v>
      </c>
      <c r="C63" s="40">
        <v>18</v>
      </c>
      <c r="D63" s="40">
        <v>5</v>
      </c>
      <c r="E63" s="40">
        <v>19</v>
      </c>
      <c r="F63" s="40">
        <v>4</v>
      </c>
      <c r="G63" s="40">
        <v>23</v>
      </c>
      <c r="H63" s="40"/>
      <c r="I63" s="3">
        <f t="shared" si="17"/>
        <v>0.21739130434782608</v>
      </c>
      <c r="J63" s="3">
        <f t="shared" si="8"/>
        <v>0.17391304347826086</v>
      </c>
    </row>
    <row r="64" spans="1:10">
      <c r="A64" s="1" t="s">
        <v>38</v>
      </c>
      <c r="B64" s="40">
        <v>2015</v>
      </c>
      <c r="C64" s="40">
        <v>20</v>
      </c>
      <c r="D64" s="40">
        <v>11</v>
      </c>
      <c r="E64" s="40">
        <v>22</v>
      </c>
      <c r="F64" s="40">
        <v>9</v>
      </c>
      <c r="G64" s="40">
        <v>31</v>
      </c>
      <c r="H64" s="40"/>
      <c r="I64" s="3">
        <f t="shared" si="17"/>
        <v>0.35483870967741937</v>
      </c>
      <c r="J64" s="3">
        <f t="shared" si="8"/>
        <v>0.29032258064516131</v>
      </c>
    </row>
    <row r="65" spans="1:10">
      <c r="A65" s="1" t="s">
        <v>40</v>
      </c>
      <c r="B65" s="40">
        <v>2015</v>
      </c>
      <c r="C65" s="40">
        <v>32</v>
      </c>
      <c r="D65" s="40">
        <v>10</v>
      </c>
      <c r="E65" s="40">
        <v>35</v>
      </c>
      <c r="F65" s="40">
        <v>7</v>
      </c>
      <c r="G65" s="40">
        <v>42</v>
      </c>
      <c r="H65" s="40"/>
      <c r="I65" s="3">
        <f t="shared" si="17"/>
        <v>0.23809523809523808</v>
      </c>
      <c r="J65" s="3">
        <f t="shared" si="8"/>
        <v>0.16666666666666666</v>
      </c>
    </row>
    <row r="66" spans="1:10">
      <c r="A66" s="1" t="s">
        <v>42</v>
      </c>
      <c r="B66" s="40">
        <v>2015</v>
      </c>
      <c r="C66" s="40">
        <v>30</v>
      </c>
      <c r="D66" s="40">
        <v>2</v>
      </c>
      <c r="E66" s="40">
        <v>31</v>
      </c>
      <c r="F66" s="40">
        <v>1</v>
      </c>
      <c r="G66" s="40">
        <v>32</v>
      </c>
      <c r="H66" s="40"/>
      <c r="I66" s="3">
        <f t="shared" si="17"/>
        <v>6.25E-2</v>
      </c>
      <c r="J66" s="3">
        <f t="shared" si="8"/>
        <v>3.125E-2</v>
      </c>
    </row>
    <row r="67" spans="1:10">
      <c r="A67" s="1" t="s">
        <v>91</v>
      </c>
      <c r="B67" s="40">
        <v>2015</v>
      </c>
      <c r="C67" s="40">
        <v>21</v>
      </c>
      <c r="D67" s="40">
        <v>5</v>
      </c>
      <c r="E67" s="40">
        <v>19</v>
      </c>
      <c r="F67" s="40">
        <v>7</v>
      </c>
      <c r="G67" s="40">
        <v>26</v>
      </c>
      <c r="H67" s="40"/>
      <c r="I67" s="3">
        <f t="shared" si="17"/>
        <v>0.19230769230769232</v>
      </c>
      <c r="J67" s="3">
        <f t="shared" si="8"/>
        <v>0.26923076923076922</v>
      </c>
    </row>
    <row r="68" spans="1:10">
      <c r="A68" s="1" t="s">
        <v>44</v>
      </c>
      <c r="B68" s="40">
        <v>2015</v>
      </c>
      <c r="C68" s="40">
        <v>20</v>
      </c>
      <c r="D68" s="40">
        <v>7</v>
      </c>
      <c r="E68" s="40">
        <v>21</v>
      </c>
      <c r="F68" s="40">
        <v>6</v>
      </c>
      <c r="G68" s="40">
        <v>27</v>
      </c>
      <c r="H68" s="40"/>
      <c r="I68" s="3">
        <f t="shared" si="17"/>
        <v>0.25925925925925924</v>
      </c>
      <c r="J68" s="3">
        <f t="shared" si="8"/>
        <v>0.22222222222222221</v>
      </c>
    </row>
    <row r="69" spans="1:10">
      <c r="A69" s="1" t="s">
        <v>92</v>
      </c>
      <c r="B69" s="40">
        <v>2015</v>
      </c>
      <c r="C69" s="40">
        <v>16</v>
      </c>
      <c r="D69" s="40">
        <v>4</v>
      </c>
      <c r="E69" s="40">
        <v>14</v>
      </c>
      <c r="F69" s="40">
        <v>6</v>
      </c>
      <c r="G69" s="40">
        <v>20</v>
      </c>
      <c r="H69" s="40"/>
      <c r="I69" s="3">
        <f t="shared" si="17"/>
        <v>0.2</v>
      </c>
      <c r="J69" s="3">
        <f t="shared" si="8"/>
        <v>0.3</v>
      </c>
    </row>
    <row r="70" spans="1:10">
      <c r="A70" s="1" t="s">
        <v>46</v>
      </c>
      <c r="B70" s="40">
        <v>2015</v>
      </c>
      <c r="C70" s="40">
        <v>50</v>
      </c>
      <c r="D70" s="40">
        <v>16</v>
      </c>
      <c r="E70" s="40">
        <v>56</v>
      </c>
      <c r="F70" s="40">
        <v>10</v>
      </c>
      <c r="G70" s="40">
        <v>66</v>
      </c>
      <c r="H70" s="40"/>
      <c r="I70" s="3">
        <f t="shared" si="17"/>
        <v>0.24242424242424243</v>
      </c>
      <c r="J70" s="3">
        <f t="shared" si="8"/>
        <v>0.15151515151515152</v>
      </c>
    </row>
    <row r="71" spans="1:10">
      <c r="A71" s="1" t="s">
        <v>47</v>
      </c>
      <c r="B71" s="40">
        <v>2015</v>
      </c>
      <c r="C71" s="40">
        <v>28</v>
      </c>
      <c r="D71" s="40">
        <v>7</v>
      </c>
      <c r="E71" s="40">
        <v>17</v>
      </c>
      <c r="F71" s="40">
        <v>18</v>
      </c>
      <c r="G71" s="40">
        <v>35</v>
      </c>
      <c r="H71" s="40"/>
      <c r="I71" s="3">
        <f t="shared" si="17"/>
        <v>0.2</v>
      </c>
      <c r="J71" s="3">
        <f t="shared" si="8"/>
        <v>0.51428571428571423</v>
      </c>
    </row>
    <row r="72" spans="1:10">
      <c r="A72" s="1" t="s">
        <v>48</v>
      </c>
      <c r="B72" s="40">
        <v>2015</v>
      </c>
      <c r="C72" s="40">
        <v>28</v>
      </c>
      <c r="D72" s="40">
        <v>10</v>
      </c>
      <c r="E72" s="40">
        <v>24</v>
      </c>
      <c r="F72" s="40">
        <v>14</v>
      </c>
      <c r="G72" s="40">
        <v>38</v>
      </c>
      <c r="H72" s="40"/>
      <c r="I72" s="3">
        <f t="shared" si="17"/>
        <v>0.26315789473684209</v>
      </c>
      <c r="J72" s="3">
        <f t="shared" si="8"/>
        <v>0.36842105263157893</v>
      </c>
    </row>
    <row r="73" spans="1:10">
      <c r="A73" s="1" t="s">
        <v>49</v>
      </c>
      <c r="B73" s="40">
        <v>2015</v>
      </c>
      <c r="C73" s="40">
        <v>25</v>
      </c>
      <c r="D73" s="40">
        <v>8</v>
      </c>
      <c r="E73" s="40">
        <v>30</v>
      </c>
      <c r="F73" s="40">
        <v>3</v>
      </c>
      <c r="G73" s="40">
        <v>33</v>
      </c>
      <c r="H73" s="40"/>
      <c r="I73" s="3">
        <f t="shared" si="17"/>
        <v>0.24242424242424243</v>
      </c>
      <c r="J73" s="3">
        <f t="shared" si="8"/>
        <v>9.0909090909090912E-2</v>
      </c>
    </row>
    <row r="74" spans="1:10">
      <c r="A74" s="1" t="s">
        <v>50</v>
      </c>
      <c r="B74" s="40">
        <v>2015</v>
      </c>
      <c r="C74" s="40">
        <v>25</v>
      </c>
      <c r="D74" s="40">
        <v>4</v>
      </c>
      <c r="E74" s="40">
        <v>16</v>
      </c>
      <c r="F74" s="40">
        <v>13</v>
      </c>
      <c r="G74" s="40">
        <v>29</v>
      </c>
      <c r="H74" s="40"/>
      <c r="I74" s="3">
        <f t="shared" si="17"/>
        <v>0.13793103448275862</v>
      </c>
      <c r="J74" s="3">
        <f t="shared" si="8"/>
        <v>0.44827586206896552</v>
      </c>
    </row>
    <row r="75" spans="1:10">
      <c r="A75" s="4" t="s">
        <v>98</v>
      </c>
      <c r="B75" s="60"/>
      <c r="C75" s="60">
        <f>SUM(C62:C74)</f>
        <v>584</v>
      </c>
      <c r="D75" s="60">
        <f t="shared" ref="D75" si="27">SUM(D62:D74)</f>
        <v>194</v>
      </c>
      <c r="E75" s="60">
        <f t="shared" ref="E75" si="28">SUM(E62:E74)</f>
        <v>595</v>
      </c>
      <c r="F75" s="60">
        <f t="shared" ref="F75" si="29">SUM(F62:F74)</f>
        <v>183</v>
      </c>
      <c r="G75" s="60">
        <f t="shared" ref="G75" si="30">SUM(G62:G74)</f>
        <v>778</v>
      </c>
      <c r="H75" s="60" t="s">
        <v>22</v>
      </c>
      <c r="I75" s="5">
        <f t="shared" si="17"/>
        <v>0.24935732647814909</v>
      </c>
      <c r="J75" s="5">
        <f t="shared" si="8"/>
        <v>0.2352185089974293</v>
      </c>
    </row>
    <row r="76" spans="1:10">
      <c r="A76" s="20" t="s">
        <v>94</v>
      </c>
      <c r="B76" s="62"/>
      <c r="C76" s="62">
        <f>C75-C62</f>
        <v>313</v>
      </c>
      <c r="D76" s="62">
        <f t="shared" ref="D76" si="31">D75-D62</f>
        <v>89</v>
      </c>
      <c r="E76" s="62">
        <f t="shared" ref="E76" si="32">E75-E62</f>
        <v>304</v>
      </c>
      <c r="F76" s="62">
        <f t="shared" ref="F76" si="33">F75-F62</f>
        <v>98</v>
      </c>
      <c r="G76" s="62">
        <f t="shared" ref="G76" si="34">G75-G62</f>
        <v>402</v>
      </c>
      <c r="H76" s="62"/>
      <c r="I76" s="21">
        <f t="shared" si="17"/>
        <v>0.22139303482587064</v>
      </c>
      <c r="J76" s="21">
        <f t="shared" si="8"/>
        <v>0.24378109452736318</v>
      </c>
    </row>
    <row r="77" spans="1:10">
      <c r="A77" s="1" t="s">
        <v>34</v>
      </c>
      <c r="B77" s="40">
        <v>2014</v>
      </c>
      <c r="C77" s="40">
        <v>250</v>
      </c>
      <c r="D77" s="40">
        <v>96</v>
      </c>
      <c r="E77" s="40">
        <f>202+69</f>
        <v>271</v>
      </c>
      <c r="F77" s="40">
        <f>+G77-E77</f>
        <v>75</v>
      </c>
      <c r="G77" s="40">
        <v>346</v>
      </c>
      <c r="H77" s="40"/>
      <c r="I77" s="3">
        <f t="shared" si="17"/>
        <v>0.2774566473988439</v>
      </c>
      <c r="J77" s="3">
        <f t="shared" si="8"/>
        <v>0.21676300578034682</v>
      </c>
    </row>
    <row r="78" spans="1:10">
      <c r="A78" s="1" t="s">
        <v>36</v>
      </c>
      <c r="B78" s="40">
        <v>2014</v>
      </c>
      <c r="C78" s="40">
        <v>19</v>
      </c>
      <c r="D78" s="40">
        <v>5</v>
      </c>
      <c r="E78" s="40">
        <v>20</v>
      </c>
      <c r="F78" s="40">
        <v>4</v>
      </c>
      <c r="G78" s="40">
        <v>24</v>
      </c>
      <c r="H78" s="40"/>
      <c r="I78" s="3">
        <f t="shared" si="17"/>
        <v>0.20833333333333334</v>
      </c>
      <c r="J78" s="3">
        <f t="shared" si="8"/>
        <v>0.16666666666666666</v>
      </c>
    </row>
    <row r="79" spans="1:10">
      <c r="A79" s="1" t="s">
        <v>38</v>
      </c>
      <c r="B79" s="40">
        <v>2014</v>
      </c>
      <c r="C79" s="40">
        <v>18</v>
      </c>
      <c r="D79" s="40">
        <v>8</v>
      </c>
      <c r="E79" s="40">
        <v>20</v>
      </c>
      <c r="F79" s="40">
        <v>6</v>
      </c>
      <c r="G79" s="40">
        <v>26</v>
      </c>
      <c r="H79" s="40"/>
      <c r="I79" s="3">
        <f t="shared" si="17"/>
        <v>0.30769230769230771</v>
      </c>
      <c r="J79" s="3">
        <f t="shared" si="8"/>
        <v>0.23076923076923078</v>
      </c>
    </row>
    <row r="80" spans="1:10">
      <c r="A80" s="1" t="s">
        <v>40</v>
      </c>
      <c r="B80" s="40">
        <v>2014</v>
      </c>
      <c r="C80" s="40">
        <v>30</v>
      </c>
      <c r="D80" s="40">
        <v>10</v>
      </c>
      <c r="E80" s="40">
        <v>33</v>
      </c>
      <c r="F80" s="40">
        <v>7</v>
      </c>
      <c r="G80" s="40">
        <v>40</v>
      </c>
      <c r="H80" s="40"/>
      <c r="I80" s="3">
        <f t="shared" si="17"/>
        <v>0.25</v>
      </c>
      <c r="J80" s="3">
        <f t="shared" si="8"/>
        <v>0.17499999999999999</v>
      </c>
    </row>
    <row r="81" spans="1:10">
      <c r="A81" s="1" t="s">
        <v>42</v>
      </c>
      <c r="B81" s="40">
        <v>2014</v>
      </c>
      <c r="C81" s="40">
        <v>24</v>
      </c>
      <c r="D81" s="40">
        <v>3</v>
      </c>
      <c r="E81" s="40">
        <v>26</v>
      </c>
      <c r="F81" s="40">
        <v>1</v>
      </c>
      <c r="G81" s="40">
        <v>27</v>
      </c>
      <c r="H81" s="40"/>
      <c r="I81" s="3">
        <f t="shared" si="17"/>
        <v>0.1111111111111111</v>
      </c>
      <c r="J81" s="3">
        <f t="shared" si="8"/>
        <v>3.7037037037037035E-2</v>
      </c>
    </row>
    <row r="82" spans="1:10">
      <c r="A82" s="1" t="s">
        <v>91</v>
      </c>
      <c r="B82" s="40">
        <v>2014</v>
      </c>
      <c r="C82" s="40">
        <v>20</v>
      </c>
      <c r="D82" s="40">
        <v>5</v>
      </c>
      <c r="E82" s="40">
        <v>18</v>
      </c>
      <c r="F82" s="40">
        <v>7</v>
      </c>
      <c r="G82" s="40">
        <v>25</v>
      </c>
      <c r="H82" s="40"/>
      <c r="I82" s="3">
        <f t="shared" si="17"/>
        <v>0.2</v>
      </c>
      <c r="J82" s="3">
        <f t="shared" si="8"/>
        <v>0.28000000000000003</v>
      </c>
    </row>
    <row r="83" spans="1:10">
      <c r="A83" s="1" t="s">
        <v>44</v>
      </c>
      <c r="B83" s="40">
        <v>2014</v>
      </c>
      <c r="C83" s="40">
        <v>19</v>
      </c>
      <c r="D83" s="40">
        <v>4</v>
      </c>
      <c r="E83" s="40">
        <v>18</v>
      </c>
      <c r="F83" s="40">
        <v>5</v>
      </c>
      <c r="G83" s="40">
        <v>23</v>
      </c>
      <c r="H83" s="40"/>
      <c r="I83" s="3">
        <f t="shared" si="17"/>
        <v>0.17391304347826086</v>
      </c>
      <c r="J83" s="3">
        <f t="shared" si="8"/>
        <v>0.21739130434782608</v>
      </c>
    </row>
    <row r="84" spans="1:10">
      <c r="A84" s="1" t="s">
        <v>92</v>
      </c>
      <c r="B84" s="40">
        <v>2014</v>
      </c>
      <c r="C84" s="40">
        <v>17</v>
      </c>
      <c r="D84" s="40">
        <v>3</v>
      </c>
      <c r="E84" s="40">
        <v>13</v>
      </c>
      <c r="F84" s="40">
        <v>7</v>
      </c>
      <c r="G84" s="40">
        <v>20</v>
      </c>
      <c r="H84" s="40"/>
      <c r="I84" s="3">
        <f t="shared" si="17"/>
        <v>0.15</v>
      </c>
      <c r="J84" s="3">
        <f t="shared" si="8"/>
        <v>0.35</v>
      </c>
    </row>
    <row r="85" spans="1:10">
      <c r="A85" s="1" t="s">
        <v>46</v>
      </c>
      <c r="B85" s="40">
        <v>2014</v>
      </c>
      <c r="C85" s="40">
        <v>51</v>
      </c>
      <c r="D85" s="40">
        <v>16</v>
      </c>
      <c r="E85" s="40">
        <v>56</v>
      </c>
      <c r="F85" s="40">
        <v>11</v>
      </c>
      <c r="G85" s="40">
        <v>67</v>
      </c>
      <c r="H85" s="40"/>
      <c r="I85" s="3">
        <f t="shared" ref="I85:I106" si="35">D85/G85</f>
        <v>0.23880597014925373</v>
      </c>
      <c r="J85" s="3">
        <f t="shared" si="8"/>
        <v>0.16417910447761194</v>
      </c>
    </row>
    <row r="86" spans="1:10">
      <c r="A86" s="1" t="s">
        <v>47</v>
      </c>
      <c r="B86" s="40">
        <v>2014</v>
      </c>
      <c r="C86" s="40">
        <v>26</v>
      </c>
      <c r="D86" s="40">
        <v>5</v>
      </c>
      <c r="E86" s="40">
        <v>16</v>
      </c>
      <c r="F86" s="40">
        <v>15</v>
      </c>
      <c r="G86" s="40">
        <v>31</v>
      </c>
      <c r="H86" s="40"/>
      <c r="I86" s="3">
        <f t="shared" si="35"/>
        <v>0.16129032258064516</v>
      </c>
      <c r="J86" s="3">
        <f t="shared" si="8"/>
        <v>0.4838709677419355</v>
      </c>
    </row>
    <row r="87" spans="1:10">
      <c r="A87" s="1" t="s">
        <v>48</v>
      </c>
      <c r="B87" s="40">
        <v>2014</v>
      </c>
      <c r="C87" s="40">
        <v>26</v>
      </c>
      <c r="D87" s="40">
        <v>8</v>
      </c>
      <c r="E87" s="40">
        <v>24</v>
      </c>
      <c r="F87" s="40">
        <v>10</v>
      </c>
      <c r="G87" s="40">
        <v>34</v>
      </c>
      <c r="H87" s="40"/>
      <c r="I87" s="3">
        <f t="shared" si="35"/>
        <v>0.23529411764705882</v>
      </c>
      <c r="J87" s="3">
        <f t="shared" si="8"/>
        <v>0.29411764705882354</v>
      </c>
    </row>
    <row r="88" spans="1:10">
      <c r="A88" s="1" t="s">
        <v>49</v>
      </c>
      <c r="B88" s="40">
        <v>2014</v>
      </c>
      <c r="C88" s="40">
        <v>24</v>
      </c>
      <c r="D88" s="40">
        <v>7</v>
      </c>
      <c r="E88" s="40">
        <v>27</v>
      </c>
      <c r="F88" s="40">
        <v>4</v>
      </c>
      <c r="G88" s="40">
        <v>31</v>
      </c>
      <c r="H88" s="40"/>
      <c r="I88" s="3">
        <f t="shared" si="35"/>
        <v>0.22580645161290322</v>
      </c>
      <c r="J88" s="3">
        <f t="shared" si="8"/>
        <v>0.12903225806451613</v>
      </c>
    </row>
    <row r="89" spans="1:10">
      <c r="A89" s="1" t="s">
        <v>50</v>
      </c>
      <c r="B89" s="40">
        <v>2014</v>
      </c>
      <c r="C89" s="40">
        <v>25</v>
      </c>
      <c r="D89" s="40">
        <v>3</v>
      </c>
      <c r="E89" s="40">
        <v>16</v>
      </c>
      <c r="F89" s="40">
        <v>12</v>
      </c>
      <c r="G89" s="40">
        <v>28</v>
      </c>
      <c r="H89" s="40"/>
      <c r="I89" s="3">
        <f t="shared" si="35"/>
        <v>0.10714285714285714</v>
      </c>
      <c r="J89" s="3">
        <f t="shared" si="8"/>
        <v>0.42857142857142855</v>
      </c>
    </row>
    <row r="90" spans="1:10">
      <c r="A90" s="4" t="s">
        <v>99</v>
      </c>
      <c r="B90" s="60"/>
      <c r="C90" s="60">
        <f>SUM(C77:C89)</f>
        <v>549</v>
      </c>
      <c r="D90" s="60">
        <f t="shared" ref="D90" si="36">SUM(D77:D89)</f>
        <v>173</v>
      </c>
      <c r="E90" s="60">
        <f t="shared" ref="E90" si="37">SUM(E77:E89)</f>
        <v>558</v>
      </c>
      <c r="F90" s="60">
        <f t="shared" ref="F90" si="38">SUM(F77:F89)</f>
        <v>164</v>
      </c>
      <c r="G90" s="60">
        <f>SUM(G77:G89)</f>
        <v>722</v>
      </c>
      <c r="H90" s="60" t="s">
        <v>22</v>
      </c>
      <c r="I90" s="5">
        <f t="shared" si="35"/>
        <v>0.23961218836565096</v>
      </c>
      <c r="J90" s="5">
        <f t="shared" ref="J90:J91" si="39">F90/G90</f>
        <v>0.22714681440443213</v>
      </c>
    </row>
    <row r="91" spans="1:10">
      <c r="A91" s="20" t="s">
        <v>94</v>
      </c>
      <c r="B91" s="62"/>
      <c r="C91" s="62">
        <f>C90-C77</f>
        <v>299</v>
      </c>
      <c r="D91" s="62">
        <f t="shared" ref="D91" si="40">D90-D77</f>
        <v>77</v>
      </c>
      <c r="E91" s="62">
        <f t="shared" ref="E91" si="41">E90-E77</f>
        <v>287</v>
      </c>
      <c r="F91" s="62">
        <f t="shared" ref="F91" si="42">F90-F77</f>
        <v>89</v>
      </c>
      <c r="G91" s="62">
        <f t="shared" ref="G91" si="43">G90-G77</f>
        <v>376</v>
      </c>
      <c r="H91" s="62"/>
      <c r="I91" s="21">
        <f t="shared" si="35"/>
        <v>0.2047872340425532</v>
      </c>
      <c r="J91" s="21">
        <f t="shared" si="39"/>
        <v>0.23670212765957446</v>
      </c>
    </row>
    <row r="92" spans="1:10">
      <c r="A92" s="1" t="s">
        <v>34</v>
      </c>
      <c r="B92" s="40">
        <v>2013</v>
      </c>
      <c r="C92" s="40">
        <v>237</v>
      </c>
      <c r="D92" s="40">
        <v>94</v>
      </c>
      <c r="E92" s="40">
        <f>192+69</f>
        <v>261</v>
      </c>
      <c r="F92" s="40">
        <f>+G92-E92</f>
        <v>70</v>
      </c>
      <c r="G92" s="40">
        <v>331</v>
      </c>
      <c r="H92" s="40"/>
      <c r="I92" s="3">
        <f t="shared" si="35"/>
        <v>0.28398791540785501</v>
      </c>
      <c r="J92" s="3">
        <f t="shared" si="8"/>
        <v>0.21148036253776434</v>
      </c>
    </row>
    <row r="93" spans="1:10">
      <c r="A93" s="1" t="s">
        <v>36</v>
      </c>
      <c r="B93" s="40">
        <v>2013</v>
      </c>
      <c r="C93" s="40">
        <v>18</v>
      </c>
      <c r="D93" s="40">
        <v>6</v>
      </c>
      <c r="E93" s="40">
        <v>20</v>
      </c>
      <c r="F93" s="40">
        <v>4</v>
      </c>
      <c r="G93" s="40">
        <v>24</v>
      </c>
      <c r="H93" s="40"/>
      <c r="I93" s="3">
        <f t="shared" si="35"/>
        <v>0.25</v>
      </c>
      <c r="J93" s="3">
        <f t="shared" si="8"/>
        <v>0.16666666666666666</v>
      </c>
    </row>
    <row r="94" spans="1:10">
      <c r="A94" s="1" t="s">
        <v>38</v>
      </c>
      <c r="B94" s="40">
        <v>2013</v>
      </c>
      <c r="C94" s="40">
        <v>16</v>
      </c>
      <c r="D94" s="40">
        <v>7</v>
      </c>
      <c r="E94" s="40">
        <v>19</v>
      </c>
      <c r="F94" s="40">
        <v>4</v>
      </c>
      <c r="G94" s="40">
        <v>23</v>
      </c>
      <c r="H94" s="40"/>
      <c r="I94" s="3">
        <f t="shared" si="35"/>
        <v>0.30434782608695654</v>
      </c>
      <c r="J94" s="3">
        <f t="shared" si="8"/>
        <v>0.17391304347826086</v>
      </c>
    </row>
    <row r="95" spans="1:10">
      <c r="A95" s="1" t="s">
        <v>40</v>
      </c>
      <c r="B95" s="40">
        <v>2013</v>
      </c>
      <c r="C95" s="40">
        <v>29</v>
      </c>
      <c r="D95" s="40">
        <v>10</v>
      </c>
      <c r="E95" s="40">
        <v>34</v>
      </c>
      <c r="F95" s="40">
        <v>5</v>
      </c>
      <c r="G95" s="40">
        <v>39</v>
      </c>
      <c r="H95" s="40"/>
      <c r="I95" s="3">
        <f t="shared" si="35"/>
        <v>0.25641025641025639</v>
      </c>
      <c r="J95" s="3">
        <f t="shared" si="8"/>
        <v>0.12820512820512819</v>
      </c>
    </row>
    <row r="96" spans="1:10">
      <c r="A96" s="1" t="s">
        <v>42</v>
      </c>
      <c r="B96" s="40">
        <v>2013</v>
      </c>
      <c r="C96" s="40">
        <v>24</v>
      </c>
      <c r="D96" s="40">
        <v>3</v>
      </c>
      <c r="E96" s="40">
        <v>26</v>
      </c>
      <c r="F96" s="40">
        <v>1</v>
      </c>
      <c r="G96" s="40">
        <v>27</v>
      </c>
      <c r="H96" s="40"/>
      <c r="I96" s="3">
        <f t="shared" si="35"/>
        <v>0.1111111111111111</v>
      </c>
      <c r="J96" s="3">
        <f t="shared" si="8"/>
        <v>3.7037037037037035E-2</v>
      </c>
    </row>
    <row r="97" spans="1:10">
      <c r="A97" s="1" t="s">
        <v>91</v>
      </c>
      <c r="B97" s="40">
        <v>2013</v>
      </c>
      <c r="C97" s="40">
        <v>20</v>
      </c>
      <c r="D97" s="40">
        <v>5</v>
      </c>
      <c r="E97" s="40">
        <v>18</v>
      </c>
      <c r="F97" s="40">
        <v>7</v>
      </c>
      <c r="G97" s="40">
        <v>25</v>
      </c>
      <c r="H97" s="40"/>
      <c r="I97" s="3">
        <f t="shared" si="35"/>
        <v>0.2</v>
      </c>
      <c r="J97" s="3">
        <f t="shared" si="8"/>
        <v>0.28000000000000003</v>
      </c>
    </row>
    <row r="98" spans="1:10">
      <c r="A98" s="1" t="s">
        <v>44</v>
      </c>
      <c r="B98" s="40">
        <v>2013</v>
      </c>
      <c r="C98" s="40">
        <v>19</v>
      </c>
      <c r="D98" s="40">
        <v>5</v>
      </c>
      <c r="E98" s="40">
        <v>19</v>
      </c>
      <c r="F98" s="40">
        <v>5</v>
      </c>
      <c r="G98" s="40">
        <v>24</v>
      </c>
      <c r="H98" s="40"/>
      <c r="I98" s="3">
        <f t="shared" si="35"/>
        <v>0.20833333333333334</v>
      </c>
      <c r="J98" s="3">
        <f t="shared" si="8"/>
        <v>0.20833333333333334</v>
      </c>
    </row>
    <row r="99" spans="1:10">
      <c r="A99" s="1" t="s">
        <v>92</v>
      </c>
      <c r="B99" s="40">
        <v>2013</v>
      </c>
      <c r="C99" s="40">
        <v>15</v>
      </c>
      <c r="D99" s="40">
        <v>5</v>
      </c>
      <c r="E99" s="40">
        <v>14</v>
      </c>
      <c r="F99" s="40">
        <v>6</v>
      </c>
      <c r="G99" s="40">
        <v>20</v>
      </c>
      <c r="H99" s="40"/>
      <c r="I99" s="3">
        <f t="shared" si="35"/>
        <v>0.25</v>
      </c>
      <c r="J99" s="3">
        <f t="shared" si="8"/>
        <v>0.3</v>
      </c>
    </row>
    <row r="100" spans="1:10">
      <c r="A100" s="1" t="s">
        <v>46</v>
      </c>
      <c r="B100" s="40">
        <v>2013</v>
      </c>
      <c r="C100" s="40">
        <v>50</v>
      </c>
      <c r="D100" s="40">
        <v>16</v>
      </c>
      <c r="E100" s="40">
        <v>56</v>
      </c>
      <c r="F100" s="40">
        <v>10</v>
      </c>
      <c r="G100" s="40">
        <v>66</v>
      </c>
      <c r="H100" s="40"/>
      <c r="I100" s="3">
        <f t="shared" si="35"/>
        <v>0.24242424242424243</v>
      </c>
      <c r="J100" s="3">
        <f t="shared" si="8"/>
        <v>0.15151515151515152</v>
      </c>
    </row>
    <row r="101" spans="1:10">
      <c r="A101" s="1" t="s">
        <v>47</v>
      </c>
      <c r="B101" s="40">
        <v>2013</v>
      </c>
      <c r="C101" s="40">
        <v>27</v>
      </c>
      <c r="D101" s="40">
        <v>4</v>
      </c>
      <c r="E101" s="40">
        <v>17</v>
      </c>
      <c r="F101" s="40">
        <v>14</v>
      </c>
      <c r="G101" s="40">
        <v>31</v>
      </c>
      <c r="H101" s="40"/>
      <c r="I101" s="3">
        <f t="shared" si="35"/>
        <v>0.12903225806451613</v>
      </c>
      <c r="J101" s="3">
        <f t="shared" si="8"/>
        <v>0.45161290322580644</v>
      </c>
    </row>
    <row r="102" spans="1:10">
      <c r="A102" s="1" t="s">
        <v>48</v>
      </c>
      <c r="B102" s="40">
        <v>2013</v>
      </c>
      <c r="C102" s="40">
        <v>27</v>
      </c>
      <c r="D102" s="40">
        <v>6</v>
      </c>
      <c r="E102" s="40">
        <v>23</v>
      </c>
      <c r="F102" s="40">
        <v>10</v>
      </c>
      <c r="G102" s="40">
        <v>33</v>
      </c>
      <c r="H102" s="40"/>
      <c r="I102" s="3">
        <f t="shared" si="35"/>
        <v>0.18181818181818182</v>
      </c>
      <c r="J102" s="3">
        <f t="shared" si="8"/>
        <v>0.30303030303030304</v>
      </c>
    </row>
    <row r="103" spans="1:10">
      <c r="A103" s="2" t="s">
        <v>49</v>
      </c>
      <c r="B103" s="40">
        <v>2013</v>
      </c>
      <c r="C103" s="40">
        <v>29</v>
      </c>
      <c r="D103" s="40">
        <v>5</v>
      </c>
      <c r="E103" s="40">
        <v>30</v>
      </c>
      <c r="F103" s="40">
        <v>4</v>
      </c>
      <c r="G103" s="40">
        <v>34</v>
      </c>
      <c r="H103" s="40"/>
      <c r="I103" s="3">
        <f t="shared" si="35"/>
        <v>0.14705882352941177</v>
      </c>
      <c r="J103" s="3">
        <f t="shared" si="8"/>
        <v>0.11764705882352941</v>
      </c>
    </row>
    <row r="104" spans="1:10">
      <c r="A104" s="2" t="s">
        <v>50</v>
      </c>
      <c r="B104" s="40">
        <v>2013</v>
      </c>
      <c r="C104" s="40">
        <v>23</v>
      </c>
      <c r="D104" s="40">
        <v>1</v>
      </c>
      <c r="E104" s="40">
        <v>13</v>
      </c>
      <c r="F104" s="40">
        <v>11</v>
      </c>
      <c r="G104" s="40">
        <v>24</v>
      </c>
      <c r="H104" s="40"/>
      <c r="I104" s="3">
        <f t="shared" si="35"/>
        <v>4.1666666666666664E-2</v>
      </c>
      <c r="J104" s="3">
        <f t="shared" ref="J104:J106" si="44">F104/G104</f>
        <v>0.45833333333333331</v>
      </c>
    </row>
    <row r="105" spans="1:10">
      <c r="A105" s="4" t="s">
        <v>100</v>
      </c>
      <c r="B105" s="60"/>
      <c r="C105" s="60">
        <f>SUM(C92:C104)</f>
        <v>534</v>
      </c>
      <c r="D105" s="60">
        <f t="shared" ref="D105" si="45">SUM(D92:D104)</f>
        <v>167</v>
      </c>
      <c r="E105" s="60">
        <f t="shared" ref="E105" si="46">SUM(E92:E104)</f>
        <v>550</v>
      </c>
      <c r="F105" s="60">
        <f t="shared" ref="F105" si="47">SUM(F92:F104)</f>
        <v>151</v>
      </c>
      <c r="G105" s="60">
        <f t="shared" ref="G105" si="48">SUM(G92:G104)</f>
        <v>701</v>
      </c>
      <c r="H105" s="60" t="s">
        <v>22</v>
      </c>
      <c r="I105" s="5">
        <f t="shared" si="35"/>
        <v>0.23823109843081314</v>
      </c>
      <c r="J105" s="5">
        <f t="shared" si="44"/>
        <v>0.21540656205420827</v>
      </c>
    </row>
    <row r="106" spans="1:10">
      <c r="A106" s="20" t="s">
        <v>94</v>
      </c>
      <c r="B106" s="62"/>
      <c r="C106" s="62">
        <f>C105-C92</f>
        <v>297</v>
      </c>
      <c r="D106" s="62">
        <f t="shared" ref="D106" si="49">D105-D92</f>
        <v>73</v>
      </c>
      <c r="E106" s="62">
        <f t="shared" ref="E106" si="50">E105-E92</f>
        <v>289</v>
      </c>
      <c r="F106" s="62">
        <f t="shared" ref="F106" si="51">F105-F92</f>
        <v>81</v>
      </c>
      <c r="G106" s="62">
        <f t="shared" ref="G106" si="52">G105-G92</f>
        <v>370</v>
      </c>
      <c r="H106" s="62"/>
      <c r="I106" s="21">
        <f t="shared" si="35"/>
        <v>0.19729729729729731</v>
      </c>
      <c r="J106" s="21">
        <f t="shared" si="44"/>
        <v>0.21891891891891893</v>
      </c>
    </row>
    <row r="108" spans="1:10">
      <c r="A108" s="2" t="s">
        <v>34</v>
      </c>
      <c r="B108" s="40">
        <v>2012</v>
      </c>
      <c r="C108" s="40">
        <v>219</v>
      </c>
      <c r="D108" s="40">
        <v>82</v>
      </c>
      <c r="E108" s="40">
        <f>180+65</f>
        <v>245</v>
      </c>
      <c r="F108" s="40">
        <f>+G108-E108</f>
        <v>56</v>
      </c>
      <c r="G108" s="40">
        <v>301</v>
      </c>
      <c r="H108" s="40"/>
      <c r="I108" s="3">
        <f>D108/G108</f>
        <v>0.27242524916943522</v>
      </c>
      <c r="J108" s="3">
        <f>F108/G108</f>
        <v>0.18604651162790697</v>
      </c>
    </row>
    <row r="109" spans="1:10">
      <c r="A109" s="1" t="s">
        <v>34</v>
      </c>
      <c r="B109" s="40">
        <v>2011</v>
      </c>
      <c r="C109" s="40">
        <v>211</v>
      </c>
      <c r="D109" s="40">
        <v>74</v>
      </c>
      <c r="E109" s="40">
        <v>234</v>
      </c>
      <c r="F109" s="40">
        <v>51</v>
      </c>
      <c r="G109" s="40">
        <v>285</v>
      </c>
      <c r="H109" s="40"/>
      <c r="I109" s="3">
        <f>D109/G109</f>
        <v>0.25964912280701752</v>
      </c>
      <c r="J109" s="3">
        <f>F109/G109</f>
        <v>0.17894736842105263</v>
      </c>
    </row>
  </sheetData>
  <mergeCells count="1">
    <mergeCell ref="M2:N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310D-4E95-4EBE-90EB-3091C15FE081}">
  <dimension ref="A1:T21"/>
  <sheetViews>
    <sheetView zoomScaleNormal="100" workbookViewId="0">
      <selection activeCell="A19" sqref="A19"/>
    </sheetView>
  </sheetViews>
  <sheetFormatPr defaultRowHeight="14.5"/>
  <cols>
    <col min="3" max="9" width="9.1796875" style="39"/>
    <col min="10" max="10" width="12.7265625" style="39" customWidth="1"/>
    <col min="11" max="19" width="9.1796875" style="39"/>
  </cols>
  <sheetData>
    <row r="1" spans="1:20">
      <c r="D1" s="79" t="s">
        <v>101</v>
      </c>
      <c r="E1" s="79"/>
      <c r="F1" s="79"/>
      <c r="G1" s="79"/>
      <c r="H1" s="79"/>
      <c r="I1" s="79"/>
      <c r="M1" s="79" t="s">
        <v>102</v>
      </c>
      <c r="N1" s="79"/>
      <c r="O1" s="79"/>
      <c r="P1" s="79"/>
      <c r="Q1" s="79"/>
      <c r="R1" s="79"/>
    </row>
    <row r="2" spans="1:20" ht="43.5">
      <c r="C2" s="63" t="s">
        <v>103</v>
      </c>
      <c r="D2" s="63" t="s">
        <v>104</v>
      </c>
      <c r="E2" s="63" t="s">
        <v>105</v>
      </c>
      <c r="F2" s="63" t="s">
        <v>106</v>
      </c>
      <c r="G2" s="63" t="s">
        <v>107</v>
      </c>
      <c r="H2" s="63" t="s">
        <v>108</v>
      </c>
      <c r="I2" s="63" t="s">
        <v>109</v>
      </c>
      <c r="J2" s="16" t="s">
        <v>110</v>
      </c>
      <c r="K2" s="16"/>
      <c r="L2" s="63" t="s">
        <v>103</v>
      </c>
      <c r="M2" s="63" t="s">
        <v>104</v>
      </c>
      <c r="N2" s="63" t="s">
        <v>105</v>
      </c>
      <c r="O2" s="63" t="s">
        <v>106</v>
      </c>
      <c r="P2" s="63" t="s">
        <v>107</v>
      </c>
      <c r="Q2" s="63" t="s">
        <v>108</v>
      </c>
      <c r="R2" s="63" t="s">
        <v>109</v>
      </c>
      <c r="S2" s="16" t="s">
        <v>110</v>
      </c>
    </row>
    <row r="3" spans="1:20">
      <c r="A3" s="1" t="s">
        <v>111</v>
      </c>
      <c r="C3" s="64">
        <f>'Fed System Raw Data'!I2</f>
        <v>0.26378896882494007</v>
      </c>
      <c r="D3" s="64">
        <f>'Fed System Raw Data'!I17</f>
        <v>0.26368159203980102</v>
      </c>
      <c r="E3" s="64">
        <f>'Fed System Raw Data'!I32</f>
        <v>0.27179487179487177</v>
      </c>
      <c r="F3" s="64">
        <f>'Fed System Raw Data'!I47</f>
        <v>0.26952141057934509</v>
      </c>
      <c r="G3" s="64">
        <f>'Fed System Raw Data'!I62</f>
        <v>0.27925531914893614</v>
      </c>
      <c r="H3" s="64">
        <f>'Fed System Raw Data'!I77</f>
        <v>0.2774566473988439</v>
      </c>
      <c r="I3" s="64">
        <f>'Fed System Raw Data'!I92</f>
        <v>0.28398791540785501</v>
      </c>
      <c r="J3" s="64">
        <f>D3-I3</f>
        <v>-2.0306323368053991E-2</v>
      </c>
      <c r="K3" s="64"/>
      <c r="L3" s="64">
        <f>'Fed System Raw Data'!J2</f>
        <v>0.23741007194244604</v>
      </c>
      <c r="M3" s="64">
        <f>'Fed System Raw Data'!J17</f>
        <v>0.24129353233830847</v>
      </c>
      <c r="N3" s="64">
        <f>'Fed System Raw Data'!J32</f>
        <v>0.23333333333333334</v>
      </c>
      <c r="O3" s="64">
        <f>'Fed System Raw Data'!J47</f>
        <v>0.22921914357682618</v>
      </c>
      <c r="P3" s="64">
        <f>'Fed System Raw Data'!J62</f>
        <v>0.22606382978723405</v>
      </c>
      <c r="Q3" s="64">
        <f>'Fed System Raw Data'!J77</f>
        <v>0.21676300578034682</v>
      </c>
      <c r="R3" s="64">
        <f>'Fed System Raw Data'!J92</f>
        <v>0.21148036253776434</v>
      </c>
      <c r="S3" s="64">
        <f>M3-R3</f>
        <v>2.9813169800544131E-2</v>
      </c>
      <c r="T3" s="7"/>
    </row>
    <row r="4" spans="1:20">
      <c r="A4" s="1" t="s">
        <v>112</v>
      </c>
      <c r="C4" s="64">
        <f>'Fed System Raw Data'!I3</f>
        <v>0.29629629629629628</v>
      </c>
      <c r="D4" s="64">
        <f>'Fed System Raw Data'!I18</f>
        <v>0.2608695652173913</v>
      </c>
      <c r="E4" s="64">
        <f>'Fed System Raw Data'!I33</f>
        <v>0.25</v>
      </c>
      <c r="F4" s="64">
        <f>'Fed System Raw Data'!I48</f>
        <v>0.2608695652173913</v>
      </c>
      <c r="G4" s="64">
        <f>'Fed System Raw Data'!I63</f>
        <v>0.21739130434782608</v>
      </c>
      <c r="H4" s="64">
        <f>'Fed System Raw Data'!I78</f>
        <v>0.20833333333333334</v>
      </c>
      <c r="I4" s="64">
        <f>'Fed System Raw Data'!I93</f>
        <v>0.25</v>
      </c>
      <c r="J4" s="64">
        <f t="shared" ref="J4:J17" si="0">D4-I4</f>
        <v>1.0869565217391297E-2</v>
      </c>
      <c r="K4" s="64"/>
      <c r="L4" s="64">
        <f>'Fed System Raw Data'!J3</f>
        <v>0.25925925925925924</v>
      </c>
      <c r="M4" s="64">
        <f>'Fed System Raw Data'!J18</f>
        <v>0.21739130434782608</v>
      </c>
      <c r="N4" s="64">
        <f>'Fed System Raw Data'!J33</f>
        <v>0.25</v>
      </c>
      <c r="O4" s="64">
        <f>'Fed System Raw Data'!J48</f>
        <v>0.21739130434782608</v>
      </c>
      <c r="P4" s="64">
        <f>'Fed System Raw Data'!J63</f>
        <v>0.17391304347826086</v>
      </c>
      <c r="Q4" s="64">
        <f>'Fed System Raw Data'!J78</f>
        <v>0.16666666666666666</v>
      </c>
      <c r="R4" s="64">
        <f>'Fed System Raw Data'!J93</f>
        <v>0.16666666666666666</v>
      </c>
      <c r="S4" s="64">
        <f t="shared" ref="S4:S15" si="1">M4-R4</f>
        <v>5.0724637681159424E-2</v>
      </c>
      <c r="T4" s="7"/>
    </row>
    <row r="5" spans="1:20">
      <c r="A5" s="1" t="s">
        <v>113</v>
      </c>
      <c r="C5" s="64">
        <f>'Fed System Raw Data'!I4</f>
        <v>0.3235294117647059</v>
      </c>
      <c r="D5" s="64">
        <f>'Fed System Raw Data'!I19</f>
        <v>0.42857142857142855</v>
      </c>
      <c r="E5" s="64">
        <f>'Fed System Raw Data'!I34</f>
        <v>0.41379310344827586</v>
      </c>
      <c r="F5" s="64">
        <f>'Fed System Raw Data'!I49</f>
        <v>0.34482758620689657</v>
      </c>
      <c r="G5" s="64">
        <f>'Fed System Raw Data'!I64</f>
        <v>0.35483870967741937</v>
      </c>
      <c r="H5" s="64">
        <f>'Fed System Raw Data'!I79</f>
        <v>0.30769230769230771</v>
      </c>
      <c r="I5" s="64">
        <f>'Fed System Raw Data'!I94</f>
        <v>0.30434782608695654</v>
      </c>
      <c r="J5" s="64">
        <f t="shared" si="0"/>
        <v>0.12422360248447201</v>
      </c>
      <c r="K5" s="64"/>
      <c r="L5" s="64">
        <f>'Fed System Raw Data'!J4</f>
        <v>0.35294117647058826</v>
      </c>
      <c r="M5" s="64">
        <f>'Fed System Raw Data'!J19</f>
        <v>0.32142857142857145</v>
      </c>
      <c r="N5" s="64">
        <f>'Fed System Raw Data'!J34</f>
        <v>0.31034482758620691</v>
      </c>
      <c r="O5" s="64">
        <f>'Fed System Raw Data'!J49</f>
        <v>0.31034482758620691</v>
      </c>
      <c r="P5" s="64">
        <f>'Fed System Raw Data'!J64</f>
        <v>0.29032258064516131</v>
      </c>
      <c r="Q5" s="64">
        <f>'Fed System Raw Data'!J79</f>
        <v>0.23076923076923078</v>
      </c>
      <c r="R5" s="64">
        <f>'Fed System Raw Data'!J94</f>
        <v>0.17391304347826086</v>
      </c>
      <c r="S5" s="64">
        <f t="shared" si="1"/>
        <v>0.14751552795031059</v>
      </c>
      <c r="T5" s="7"/>
    </row>
    <row r="6" spans="1:20">
      <c r="A6" s="1" t="s">
        <v>114</v>
      </c>
      <c r="C6" s="64">
        <f>'Fed System Raw Data'!I5</f>
        <v>0.29411764705882354</v>
      </c>
      <c r="D6" s="64">
        <f>'Fed System Raw Data'!I20</f>
        <v>0.26829268292682928</v>
      </c>
      <c r="E6" s="64">
        <f>'Fed System Raw Data'!I35</f>
        <v>0.23809523809523808</v>
      </c>
      <c r="F6" s="64">
        <f>'Fed System Raw Data'!I50</f>
        <v>0.24444444444444444</v>
      </c>
      <c r="G6" s="64">
        <f>'Fed System Raw Data'!I65</f>
        <v>0.23809523809523808</v>
      </c>
      <c r="H6" s="64">
        <f>'Fed System Raw Data'!I80</f>
        <v>0.25</v>
      </c>
      <c r="I6" s="64">
        <f>'Fed System Raw Data'!I95</f>
        <v>0.25641025641025639</v>
      </c>
      <c r="J6" s="64">
        <f t="shared" si="0"/>
        <v>1.1882426516572897E-2</v>
      </c>
      <c r="K6" s="64"/>
      <c r="L6" s="64">
        <f>'Fed System Raw Data'!J5</f>
        <v>0.25490196078431371</v>
      </c>
      <c r="M6" s="64">
        <f>'Fed System Raw Data'!J20</f>
        <v>0.17073170731707318</v>
      </c>
      <c r="N6" s="64">
        <f>'Fed System Raw Data'!J35</f>
        <v>0.16666666666666666</v>
      </c>
      <c r="O6" s="64">
        <f>'Fed System Raw Data'!J50</f>
        <v>0.17777777777777778</v>
      </c>
      <c r="P6" s="64">
        <f>'Fed System Raw Data'!J65</f>
        <v>0.16666666666666666</v>
      </c>
      <c r="Q6" s="64">
        <f>'Fed System Raw Data'!J80</f>
        <v>0.17499999999999999</v>
      </c>
      <c r="R6" s="64">
        <f>'Fed System Raw Data'!J95</f>
        <v>0.12820512820512819</v>
      </c>
      <c r="S6" s="64">
        <f t="shared" si="1"/>
        <v>4.252657911194499E-2</v>
      </c>
      <c r="T6" s="7"/>
    </row>
    <row r="7" spans="1:20">
      <c r="A7" s="1" t="s">
        <v>115</v>
      </c>
      <c r="C7" s="64">
        <f>'Fed System Raw Data'!I6</f>
        <v>0.11428571428571428</v>
      </c>
      <c r="D7" s="64">
        <f>'Fed System Raw Data'!I21</f>
        <v>0.125</v>
      </c>
      <c r="E7" s="64">
        <f>'Fed System Raw Data'!I36</f>
        <v>0.04</v>
      </c>
      <c r="F7" s="64">
        <f>'Fed System Raw Data'!I51</f>
        <v>6.4516129032258063E-2</v>
      </c>
      <c r="G7" s="64">
        <f>'Fed System Raw Data'!I66</f>
        <v>6.25E-2</v>
      </c>
      <c r="H7" s="64">
        <f>'Fed System Raw Data'!I81</f>
        <v>0.1111111111111111</v>
      </c>
      <c r="I7" s="64">
        <f>'Fed System Raw Data'!I96</f>
        <v>0.1111111111111111</v>
      </c>
      <c r="J7" s="64">
        <f t="shared" si="0"/>
        <v>1.3888888888888895E-2</v>
      </c>
      <c r="K7" s="64"/>
      <c r="L7" s="64">
        <f>'Fed System Raw Data'!J6</f>
        <v>0.14285714285714285</v>
      </c>
      <c r="M7" s="64">
        <f>'Fed System Raw Data'!J21</f>
        <v>0.125</v>
      </c>
      <c r="N7" s="64">
        <f>'Fed System Raw Data'!J36</f>
        <v>0.04</v>
      </c>
      <c r="O7" s="64">
        <f>'Fed System Raw Data'!J51</f>
        <v>6.4516129032258063E-2</v>
      </c>
      <c r="P7" s="64">
        <f>'Fed System Raw Data'!J66</f>
        <v>3.125E-2</v>
      </c>
      <c r="Q7" s="64">
        <f>'Fed System Raw Data'!J81</f>
        <v>3.7037037037037035E-2</v>
      </c>
      <c r="R7" s="64">
        <f>'Fed System Raw Data'!J96</f>
        <v>3.7037037037037035E-2</v>
      </c>
      <c r="S7" s="64">
        <f t="shared" si="1"/>
        <v>8.7962962962962965E-2</v>
      </c>
      <c r="T7" s="7"/>
    </row>
    <row r="8" spans="1:20">
      <c r="A8" s="1" t="s">
        <v>116</v>
      </c>
      <c r="C8" s="64">
        <f>'Fed System Raw Data'!I7</f>
        <v>0.16666666666666666</v>
      </c>
      <c r="D8" s="64">
        <f>'Fed System Raw Data'!I22</f>
        <v>0.15625</v>
      </c>
      <c r="E8" s="64">
        <f>'Fed System Raw Data'!I37</f>
        <v>0.16666666666666666</v>
      </c>
      <c r="F8" s="64">
        <f>'Fed System Raw Data'!I52</f>
        <v>0.17857142857142858</v>
      </c>
      <c r="G8" s="64">
        <f>'Fed System Raw Data'!I67</f>
        <v>0.19230769230769232</v>
      </c>
      <c r="H8" s="64">
        <f>'Fed System Raw Data'!I82</f>
        <v>0.2</v>
      </c>
      <c r="I8" s="64">
        <f>'Fed System Raw Data'!I97</f>
        <v>0.2</v>
      </c>
      <c r="J8" s="64">
        <f t="shared" si="0"/>
        <v>-4.3750000000000011E-2</v>
      </c>
      <c r="K8" s="64"/>
      <c r="L8" s="64">
        <f>'Fed System Raw Data'!J7</f>
        <v>0.26666666666666666</v>
      </c>
      <c r="M8" s="64">
        <f>'Fed System Raw Data'!J22</f>
        <v>0.25</v>
      </c>
      <c r="N8" s="64">
        <f>'Fed System Raw Data'!J37</f>
        <v>0.23333333333333334</v>
      </c>
      <c r="O8" s="64">
        <f>'Fed System Raw Data'!J52</f>
        <v>0.25</v>
      </c>
      <c r="P8" s="64">
        <f>'Fed System Raw Data'!J67</f>
        <v>0.26923076923076922</v>
      </c>
      <c r="Q8" s="64">
        <f>'Fed System Raw Data'!J82</f>
        <v>0.28000000000000003</v>
      </c>
      <c r="R8" s="64">
        <f>'Fed System Raw Data'!J97</f>
        <v>0.28000000000000003</v>
      </c>
      <c r="S8" s="64">
        <f t="shared" si="1"/>
        <v>-3.0000000000000027E-2</v>
      </c>
      <c r="T8" s="7"/>
    </row>
    <row r="9" spans="1:20">
      <c r="A9" s="1" t="s">
        <v>117</v>
      </c>
      <c r="C9" s="64">
        <f>'Fed System Raw Data'!I8</f>
        <v>0.34615384615384615</v>
      </c>
      <c r="D9" s="64">
        <f>'Fed System Raw Data'!I23</f>
        <v>0.30434782608695654</v>
      </c>
      <c r="E9" s="64">
        <f>'Fed System Raw Data'!I38</f>
        <v>0.26923076923076922</v>
      </c>
      <c r="F9" s="64">
        <f>'Fed System Raw Data'!I53</f>
        <v>0.25</v>
      </c>
      <c r="G9" s="64">
        <f>'Fed System Raw Data'!I68</f>
        <v>0.25925925925925924</v>
      </c>
      <c r="H9" s="64">
        <f>'Fed System Raw Data'!I83</f>
        <v>0.17391304347826086</v>
      </c>
      <c r="I9" s="64">
        <f>'Fed System Raw Data'!I98</f>
        <v>0.20833333333333334</v>
      </c>
      <c r="J9" s="64">
        <f t="shared" si="0"/>
        <v>9.6014492753623198E-2</v>
      </c>
      <c r="K9" s="64"/>
      <c r="L9" s="64">
        <f>'Fed System Raw Data'!J8</f>
        <v>0.34615384615384615</v>
      </c>
      <c r="M9" s="64">
        <f>'Fed System Raw Data'!J23</f>
        <v>0.30434782608695654</v>
      </c>
      <c r="N9" s="64">
        <f>'Fed System Raw Data'!J38</f>
        <v>0.23076923076923078</v>
      </c>
      <c r="O9" s="64">
        <f>'Fed System Raw Data'!J53</f>
        <v>0.21428571428571427</v>
      </c>
      <c r="P9" s="64">
        <f>'Fed System Raw Data'!J68</f>
        <v>0.22222222222222221</v>
      </c>
      <c r="Q9" s="64">
        <f>'Fed System Raw Data'!J83</f>
        <v>0.21739130434782608</v>
      </c>
      <c r="R9" s="64">
        <f>'Fed System Raw Data'!J98</f>
        <v>0.20833333333333334</v>
      </c>
      <c r="S9" s="64">
        <f t="shared" si="1"/>
        <v>9.6014492753623198E-2</v>
      </c>
      <c r="T9" s="7"/>
    </row>
    <row r="10" spans="1:20">
      <c r="A10" s="1" t="s">
        <v>118</v>
      </c>
      <c r="C10" s="64">
        <f>'Fed System Raw Data'!I9</f>
        <v>0.3235294117647059</v>
      </c>
      <c r="D10" s="64">
        <f>'Fed System Raw Data'!I24</f>
        <v>0.30769230769230771</v>
      </c>
      <c r="E10" s="64">
        <f>'Fed System Raw Data'!I39</f>
        <v>0.2</v>
      </c>
      <c r="F10" s="64">
        <f>'Fed System Raw Data'!I54</f>
        <v>0.29411764705882354</v>
      </c>
      <c r="G10" s="64">
        <f>'Fed System Raw Data'!I69</f>
        <v>0.2</v>
      </c>
      <c r="H10" s="64">
        <f>'Fed System Raw Data'!I84</f>
        <v>0.15</v>
      </c>
      <c r="I10" s="64">
        <f>'Fed System Raw Data'!I99</f>
        <v>0.25</v>
      </c>
      <c r="J10" s="64">
        <f t="shared" si="0"/>
        <v>5.7692307692307709E-2</v>
      </c>
      <c r="K10" s="64"/>
      <c r="L10" s="64">
        <f>'Fed System Raw Data'!J9</f>
        <v>0.26470588235294118</v>
      </c>
      <c r="M10" s="64">
        <f>'Fed System Raw Data'!J24</f>
        <v>0.30769230769230771</v>
      </c>
      <c r="N10" s="64">
        <f>'Fed System Raw Data'!J39</f>
        <v>0.3</v>
      </c>
      <c r="O10" s="64">
        <f>'Fed System Raw Data'!J54</f>
        <v>0.41176470588235292</v>
      </c>
      <c r="P10" s="64">
        <f>'Fed System Raw Data'!J69</f>
        <v>0.3</v>
      </c>
      <c r="Q10" s="64">
        <f>'Fed System Raw Data'!J84</f>
        <v>0.35</v>
      </c>
      <c r="R10" s="64">
        <f>'Fed System Raw Data'!J99</f>
        <v>0.3</v>
      </c>
      <c r="S10" s="64">
        <f t="shared" si="1"/>
        <v>7.6923076923077205E-3</v>
      </c>
      <c r="T10" s="7"/>
    </row>
    <row r="11" spans="1:20">
      <c r="A11" s="1" t="s">
        <v>119</v>
      </c>
      <c r="C11" s="64">
        <f>'Fed System Raw Data'!I10</f>
        <v>0.234375</v>
      </c>
      <c r="D11" s="64">
        <f>'Fed System Raw Data'!I25</f>
        <v>0.24590163934426229</v>
      </c>
      <c r="E11" s="64">
        <f>'Fed System Raw Data'!I40</f>
        <v>0.25</v>
      </c>
      <c r="F11" s="64">
        <f>'Fed System Raw Data'!I55</f>
        <v>0.23880597014925373</v>
      </c>
      <c r="G11" s="64">
        <f>'Fed System Raw Data'!I70</f>
        <v>0.24242424242424243</v>
      </c>
      <c r="H11" s="64">
        <f>'Fed System Raw Data'!I85</f>
        <v>0.23880597014925373</v>
      </c>
      <c r="I11" s="64">
        <f>'Fed System Raw Data'!I100</f>
        <v>0.24242424242424243</v>
      </c>
      <c r="J11" s="64">
        <f t="shared" si="0"/>
        <v>3.4773969200198596E-3</v>
      </c>
      <c r="K11" s="64"/>
      <c r="L11" s="64">
        <f>'Fed System Raw Data'!J10</f>
        <v>0.1875</v>
      </c>
      <c r="M11" s="64">
        <f>'Fed System Raw Data'!J25</f>
        <v>0.16393442622950818</v>
      </c>
      <c r="N11" s="64">
        <f>'Fed System Raw Data'!J40</f>
        <v>0.15</v>
      </c>
      <c r="O11" s="64">
        <f>'Fed System Raw Data'!J55</f>
        <v>0.16417910447761194</v>
      </c>
      <c r="P11" s="64">
        <f>'Fed System Raw Data'!J70</f>
        <v>0.15151515151515152</v>
      </c>
      <c r="Q11" s="64">
        <f>'Fed System Raw Data'!J85</f>
        <v>0.16417910447761194</v>
      </c>
      <c r="R11" s="64">
        <f>'Fed System Raw Data'!J100</f>
        <v>0.15151515151515152</v>
      </c>
      <c r="S11" s="64">
        <f t="shared" si="1"/>
        <v>1.2419274714356665E-2</v>
      </c>
      <c r="T11" s="7"/>
    </row>
    <row r="12" spans="1:20">
      <c r="A12" s="1" t="s">
        <v>120</v>
      </c>
      <c r="C12" s="64">
        <f>'Fed System Raw Data'!I11</f>
        <v>0.10714285714285714</v>
      </c>
      <c r="D12" s="64">
        <f>'Fed System Raw Data'!I26</f>
        <v>0.1111111111111111</v>
      </c>
      <c r="E12" s="64">
        <f>'Fed System Raw Data'!I41</f>
        <v>0.1875</v>
      </c>
      <c r="F12" s="64">
        <f>'Fed System Raw Data'!I56</f>
        <v>0.17142857142857143</v>
      </c>
      <c r="G12" s="64">
        <f>'Fed System Raw Data'!I71</f>
        <v>0.2</v>
      </c>
      <c r="H12" s="64">
        <f>'Fed System Raw Data'!I86</f>
        <v>0.16129032258064516</v>
      </c>
      <c r="I12" s="64">
        <f>'Fed System Raw Data'!I101</f>
        <v>0.12903225806451613</v>
      </c>
      <c r="J12" s="64">
        <f t="shared" si="0"/>
        <v>-1.7921146953405021E-2</v>
      </c>
      <c r="K12" s="64"/>
      <c r="L12" s="64">
        <f>'Fed System Raw Data'!J11</f>
        <v>0.4642857142857143</v>
      </c>
      <c r="M12" s="64">
        <f>'Fed System Raw Data'!J26</f>
        <v>0.40740740740740738</v>
      </c>
      <c r="N12" s="64">
        <f>'Fed System Raw Data'!J41</f>
        <v>0.5</v>
      </c>
      <c r="O12" s="64">
        <f>'Fed System Raw Data'!J56</f>
        <v>0.51428571428571423</v>
      </c>
      <c r="P12" s="64">
        <f>'Fed System Raw Data'!J71</f>
        <v>0.51428571428571423</v>
      </c>
      <c r="Q12" s="64">
        <f>'Fed System Raw Data'!J86</f>
        <v>0.4838709677419355</v>
      </c>
      <c r="R12" s="64">
        <f>'Fed System Raw Data'!J101</f>
        <v>0.45161290322580644</v>
      </c>
      <c r="S12" s="64">
        <f t="shared" si="1"/>
        <v>-4.4205495818399054E-2</v>
      </c>
      <c r="T12" s="7"/>
    </row>
    <row r="13" spans="1:20">
      <c r="A13" s="1" t="s">
        <v>121</v>
      </c>
      <c r="C13" s="64">
        <f>'Fed System Raw Data'!I12</f>
        <v>0.23333333333333334</v>
      </c>
      <c r="D13" s="64">
        <f>'Fed System Raw Data'!I27</f>
        <v>0.18181818181818182</v>
      </c>
      <c r="E13" s="64">
        <f>'Fed System Raw Data'!I42</f>
        <v>0.2</v>
      </c>
      <c r="F13" s="64">
        <f>'Fed System Raw Data'!I57</f>
        <v>0.2</v>
      </c>
      <c r="G13" s="64">
        <f>'Fed System Raw Data'!I72</f>
        <v>0.26315789473684209</v>
      </c>
      <c r="H13" s="64">
        <f>'Fed System Raw Data'!I87</f>
        <v>0.23529411764705882</v>
      </c>
      <c r="I13" s="64">
        <f>'Fed System Raw Data'!I102</f>
        <v>0.18181818181818182</v>
      </c>
      <c r="J13" s="64">
        <f t="shared" si="0"/>
        <v>0</v>
      </c>
      <c r="K13" s="64"/>
      <c r="L13" s="64">
        <f>'Fed System Raw Data'!J12</f>
        <v>0.56666666666666665</v>
      </c>
      <c r="M13" s="64">
        <f>'Fed System Raw Data'!J27</f>
        <v>0.39393939393939392</v>
      </c>
      <c r="N13" s="64">
        <f>'Fed System Raw Data'!J42</f>
        <v>0.42499999999999999</v>
      </c>
      <c r="O13" s="64">
        <f>'Fed System Raw Data'!J57</f>
        <v>0.4</v>
      </c>
      <c r="P13" s="64">
        <f>'Fed System Raw Data'!J72</f>
        <v>0.36842105263157893</v>
      </c>
      <c r="Q13" s="64">
        <f>'Fed System Raw Data'!J87</f>
        <v>0.29411764705882354</v>
      </c>
      <c r="R13" s="64">
        <f>'Fed System Raw Data'!J102</f>
        <v>0.30303030303030304</v>
      </c>
      <c r="S13" s="64">
        <f t="shared" si="1"/>
        <v>9.0909090909090884E-2</v>
      </c>
      <c r="T13" s="7"/>
    </row>
    <row r="14" spans="1:20">
      <c r="A14" s="1" t="s">
        <v>122</v>
      </c>
      <c r="C14" s="64">
        <f>'Fed System Raw Data'!I13</f>
        <v>0.29268292682926828</v>
      </c>
      <c r="D14" s="64">
        <f>'Fed System Raw Data'!I28</f>
        <v>0.19230769230769232</v>
      </c>
      <c r="E14" s="64">
        <f>'Fed System Raw Data'!I43</f>
        <v>0.16666666666666666</v>
      </c>
      <c r="F14" s="64">
        <f>'Fed System Raw Data'!I58</f>
        <v>0.21875</v>
      </c>
      <c r="G14" s="64">
        <f>'Fed System Raw Data'!I73</f>
        <v>0.24242424242424243</v>
      </c>
      <c r="H14" s="64">
        <f>'Fed System Raw Data'!I88</f>
        <v>0.22580645161290322</v>
      </c>
      <c r="I14" s="64">
        <f>'Fed System Raw Data'!I103</f>
        <v>0.14705882352941177</v>
      </c>
      <c r="J14" s="64">
        <f t="shared" si="0"/>
        <v>4.5248868778280549E-2</v>
      </c>
      <c r="K14" s="64"/>
      <c r="L14" s="64">
        <f>'Fed System Raw Data'!J13</f>
        <v>0.34146341463414637</v>
      </c>
      <c r="M14" s="64">
        <f>'Fed System Raw Data'!J28</f>
        <v>0.11538461538461539</v>
      </c>
      <c r="N14" s="64">
        <f>'Fed System Raw Data'!J43</f>
        <v>0.1</v>
      </c>
      <c r="O14" s="64">
        <f>'Fed System Raw Data'!J58</f>
        <v>9.375E-2</v>
      </c>
      <c r="P14" s="64">
        <f>'Fed System Raw Data'!J73</f>
        <v>9.0909090909090912E-2</v>
      </c>
      <c r="Q14" s="64">
        <f>'Fed System Raw Data'!J88</f>
        <v>0.12903225806451613</v>
      </c>
      <c r="R14" s="64">
        <f>'Fed System Raw Data'!J103</f>
        <v>0.11764705882352941</v>
      </c>
      <c r="S14" s="64">
        <f t="shared" si="1"/>
        <v>-2.2624434389140191E-3</v>
      </c>
      <c r="T14" s="7"/>
    </row>
    <row r="15" spans="1:20">
      <c r="A15" s="1" t="s">
        <v>123</v>
      </c>
      <c r="C15" s="64">
        <f>'Fed System Raw Data'!I14</f>
        <v>0.20588235294117646</v>
      </c>
      <c r="D15" s="64">
        <f>'Fed System Raw Data'!I29</f>
        <v>0.1</v>
      </c>
      <c r="E15" s="64">
        <f>'Fed System Raw Data'!I44</f>
        <v>0.1111111111111111</v>
      </c>
      <c r="F15" s="64">
        <f>'Fed System Raw Data'!I59</f>
        <v>7.6923076923076927E-2</v>
      </c>
      <c r="G15" s="64">
        <f>'Fed System Raw Data'!I74</f>
        <v>0.13793103448275862</v>
      </c>
      <c r="H15" s="64">
        <f>'Fed System Raw Data'!I89</f>
        <v>0.10714285714285714</v>
      </c>
      <c r="I15" s="64">
        <f>'Fed System Raw Data'!I104</f>
        <v>4.1666666666666664E-2</v>
      </c>
      <c r="J15" s="64">
        <f t="shared" si="0"/>
        <v>5.8333333333333341E-2</v>
      </c>
      <c r="K15" s="64"/>
      <c r="L15" s="64">
        <f>'Fed System Raw Data'!J14</f>
        <v>0.44117647058823528</v>
      </c>
      <c r="M15" s="64">
        <f>'Fed System Raw Data'!J29</f>
        <v>0.43333333333333335</v>
      </c>
      <c r="N15" s="64">
        <f>'Fed System Raw Data'!J44</f>
        <v>0.44444444444444442</v>
      </c>
      <c r="O15" s="64">
        <f>'Fed System Raw Data'!J59</f>
        <v>0.42307692307692307</v>
      </c>
      <c r="P15" s="64">
        <f>'Fed System Raw Data'!J74</f>
        <v>0.44827586206896552</v>
      </c>
      <c r="Q15" s="64">
        <f>'Fed System Raw Data'!J89</f>
        <v>0.42857142857142855</v>
      </c>
      <c r="R15" s="64">
        <f>'Fed System Raw Data'!J104</f>
        <v>0.45833333333333331</v>
      </c>
      <c r="S15" s="64">
        <f t="shared" si="1"/>
        <v>-2.4999999999999967E-2</v>
      </c>
      <c r="T15" s="7"/>
    </row>
    <row r="16" spans="1:20">
      <c r="J16" s="64" t="s">
        <v>22</v>
      </c>
    </row>
    <row r="17" spans="1:19">
      <c r="A17" s="1" t="s">
        <v>21</v>
      </c>
      <c r="C17" s="64">
        <f>'Fed System Raw Data'!I15</f>
        <v>0.25028441410693969</v>
      </c>
      <c r="D17" s="64">
        <f>'Fed System Raw Data'!I30</f>
        <v>0.24484536082474226</v>
      </c>
      <c r="E17" s="64">
        <f>'Fed System Raw Data'!I45</f>
        <v>0.24258064516129033</v>
      </c>
      <c r="F17" s="64">
        <f>'Fed System Raw Data'!I60</f>
        <v>0.24060150375939848</v>
      </c>
      <c r="G17" s="64">
        <f>'Fed System Raw Data'!I75</f>
        <v>0.24935732647814909</v>
      </c>
      <c r="H17" s="64">
        <f>'Fed System Raw Data'!I90</f>
        <v>0.23961218836565096</v>
      </c>
      <c r="I17" s="64">
        <f>'Fed System Raw Data'!I105</f>
        <v>0.23823109843081314</v>
      </c>
      <c r="J17" s="64">
        <f t="shared" si="0"/>
        <v>6.6142623939291212E-3</v>
      </c>
      <c r="L17" s="64">
        <f>'Fed System Raw Data'!J15</f>
        <v>0.27986348122866894</v>
      </c>
      <c r="M17" s="64">
        <f>'Fed System Raw Data'!J30</f>
        <v>0.25</v>
      </c>
      <c r="N17" s="64">
        <f>'Fed System Raw Data'!J45</f>
        <v>0.24516129032258063</v>
      </c>
      <c r="O17" s="64">
        <f>'Fed System Raw Data'!J60</f>
        <v>0.24310776942355888</v>
      </c>
      <c r="P17" s="64">
        <f>'Fed System Raw Data'!J75</f>
        <v>0.2352185089974293</v>
      </c>
      <c r="Q17" s="64">
        <f>'Fed System Raw Data'!J90</f>
        <v>0.22714681440443213</v>
      </c>
      <c r="R17" s="64">
        <f>'Fed System Raw Data'!J105</f>
        <v>0.21540656205420827</v>
      </c>
      <c r="S17" s="64">
        <f t="shared" ref="S17" si="2">M17-R17</f>
        <v>3.4593437945791727E-2</v>
      </c>
    </row>
    <row r="18" spans="1:19">
      <c r="A18" s="1" t="s">
        <v>124</v>
      </c>
      <c r="C18" s="64">
        <f>'Fed System Raw Data'!I16</f>
        <v>0.23809523809523808</v>
      </c>
      <c r="D18" s="64">
        <f>'Fed System Raw Data'!I31</f>
        <v>0.22459893048128343</v>
      </c>
      <c r="E18" s="64">
        <f>'Fed System Raw Data'!I46</f>
        <v>0.21298701298701297</v>
      </c>
      <c r="F18" s="64">
        <f>'Fed System Raw Data'!I61</f>
        <v>0.21197007481296759</v>
      </c>
      <c r="G18" s="64">
        <f>'Fed System Raw Data'!I76</f>
        <v>0.22139303482587064</v>
      </c>
      <c r="H18" s="64">
        <f>'Fed System Raw Data'!I91</f>
        <v>0.2047872340425532</v>
      </c>
      <c r="I18" s="64">
        <f>'Fed System Raw Data'!I106</f>
        <v>0.19729729729729731</v>
      </c>
      <c r="J18" s="64">
        <f t="shared" ref="J18" si="3">D18-I18</f>
        <v>2.7301633183986124E-2</v>
      </c>
      <c r="L18" s="64">
        <f>'Fed System Raw Data'!J16</f>
        <v>0.31818181818181818</v>
      </c>
      <c r="M18" s="64">
        <f>'Fed System Raw Data'!J31</f>
        <v>0.25935828877005346</v>
      </c>
      <c r="N18" s="64">
        <f>'Fed System Raw Data'!J46</f>
        <v>0.25714285714285712</v>
      </c>
      <c r="O18" s="64">
        <f>'Fed System Raw Data'!J61</f>
        <v>0.256857855361596</v>
      </c>
      <c r="P18" s="64">
        <f>'Fed System Raw Data'!J76</f>
        <v>0.24378109452736318</v>
      </c>
      <c r="Q18" s="64">
        <f>'Fed System Raw Data'!J91</f>
        <v>0.23670212765957446</v>
      </c>
      <c r="R18" s="64">
        <f>'Fed System Raw Data'!J106</f>
        <v>0.21891891891891893</v>
      </c>
      <c r="S18" s="64">
        <f t="shared" ref="S18" si="4">M18-R18</f>
        <v>4.0439369851134527E-2</v>
      </c>
    </row>
    <row r="21" spans="1:19">
      <c r="F21" s="64"/>
    </row>
  </sheetData>
  <mergeCells count="2">
    <mergeCell ref="D1:I1"/>
    <mergeCell ref="M1: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75B5-8913-409B-941A-CF9BA4A75FA5}">
  <dimension ref="A1:N129"/>
  <sheetViews>
    <sheetView topLeftCell="A113" workbookViewId="0">
      <selection activeCell="K20" sqref="K20"/>
    </sheetView>
  </sheetViews>
  <sheetFormatPr defaultColWidth="9.1796875" defaultRowHeight="14.5"/>
  <cols>
    <col min="1" max="1" width="38.1796875" customWidth="1"/>
    <col min="3" max="8" width="9.1796875" style="39"/>
    <col min="9" max="9" width="12.26953125" style="39" customWidth="1"/>
    <col min="10" max="10" width="13" style="39" customWidth="1"/>
    <col min="11" max="12" width="9.1796875" style="39"/>
    <col min="13" max="13" width="13.7265625" style="39" customWidth="1"/>
    <col min="14" max="14" width="16" style="39" customWidth="1"/>
  </cols>
  <sheetData>
    <row r="1" spans="1:14">
      <c r="A1" s="1" t="s">
        <v>26</v>
      </c>
      <c r="B1" s="1" t="s">
        <v>81</v>
      </c>
      <c r="C1" s="40" t="s">
        <v>82</v>
      </c>
      <c r="D1" s="40" t="s">
        <v>83</v>
      </c>
      <c r="E1" s="40" t="s">
        <v>17</v>
      </c>
      <c r="F1" s="40" t="s">
        <v>16</v>
      </c>
      <c r="G1" s="40" t="s">
        <v>84</v>
      </c>
      <c r="H1" s="40"/>
      <c r="I1" s="40" t="s">
        <v>85</v>
      </c>
      <c r="J1" s="40" t="s">
        <v>86</v>
      </c>
      <c r="M1" s="79" t="s">
        <v>125</v>
      </c>
      <c r="N1" s="79"/>
    </row>
    <row r="2" spans="1:14">
      <c r="A2" t="s">
        <v>126</v>
      </c>
      <c r="B2">
        <v>2020</v>
      </c>
      <c r="C2" s="39">
        <v>31</v>
      </c>
      <c r="D2" s="39">
        <v>8</v>
      </c>
      <c r="E2" s="39">
        <v>34</v>
      </c>
      <c r="F2" s="39">
        <v>2</v>
      </c>
      <c r="G2" s="39">
        <v>39</v>
      </c>
      <c r="H2" s="40"/>
      <c r="I2" s="6">
        <f>D2/G2</f>
        <v>0.20512820512820512</v>
      </c>
      <c r="J2" s="6">
        <f>F2/G2</f>
        <v>5.128205128205128E-2</v>
      </c>
      <c r="M2" s="39" t="s">
        <v>89</v>
      </c>
      <c r="N2" s="39" t="s">
        <v>90</v>
      </c>
    </row>
    <row r="3" spans="1:14">
      <c r="A3" t="s">
        <v>67</v>
      </c>
      <c r="B3">
        <v>2020</v>
      </c>
      <c r="C3" s="39" t="s">
        <v>127</v>
      </c>
      <c r="D3" s="39" t="s">
        <v>127</v>
      </c>
      <c r="E3" s="39">
        <v>6</v>
      </c>
      <c r="F3" s="39">
        <v>1</v>
      </c>
      <c r="G3" s="39">
        <v>7</v>
      </c>
      <c r="H3" s="40"/>
      <c r="I3" s="6" t="s">
        <v>127</v>
      </c>
      <c r="J3" s="6">
        <f t="shared" ref="J3:J29" si="0">F3/G3</f>
        <v>0.14285714285714285</v>
      </c>
      <c r="L3" s="39">
        <v>2020</v>
      </c>
      <c r="M3" s="64">
        <f>I34</f>
        <v>0.3209013209013209</v>
      </c>
      <c r="N3" s="64">
        <f>J33</f>
        <v>0.24746743849493488</v>
      </c>
    </row>
    <row r="4" spans="1:14">
      <c r="A4" t="s">
        <v>68</v>
      </c>
      <c r="B4">
        <v>2020</v>
      </c>
      <c r="C4" s="39" t="s">
        <v>127</v>
      </c>
      <c r="D4" s="39" t="s">
        <v>127</v>
      </c>
      <c r="E4" s="39">
        <v>10</v>
      </c>
      <c r="F4" s="39">
        <v>2</v>
      </c>
      <c r="G4" s="39">
        <v>12</v>
      </c>
      <c r="H4" s="40"/>
      <c r="I4" s="6" t="s">
        <v>127</v>
      </c>
      <c r="J4" s="6">
        <f t="shared" si="0"/>
        <v>0.16666666666666666</v>
      </c>
      <c r="L4" s="39">
        <v>2018</v>
      </c>
      <c r="M4" s="64">
        <f>I68</f>
        <v>0.328125</v>
      </c>
      <c r="N4" s="64">
        <f>J67</f>
        <v>0.23423423423423423</v>
      </c>
    </row>
    <row r="5" spans="1:14">
      <c r="A5" t="s">
        <v>29</v>
      </c>
      <c r="B5">
        <v>2020</v>
      </c>
      <c r="C5" s="39">
        <v>51</v>
      </c>
      <c r="D5" s="39">
        <v>25</v>
      </c>
      <c r="E5" s="39">
        <v>63</v>
      </c>
      <c r="F5" s="39">
        <v>13</v>
      </c>
      <c r="G5" s="39">
        <v>76</v>
      </c>
      <c r="H5" s="40"/>
      <c r="I5" s="6">
        <f>D5/G5</f>
        <v>0.32894736842105265</v>
      </c>
      <c r="J5" s="6">
        <f t="shared" si="0"/>
        <v>0.17105263157894737</v>
      </c>
      <c r="L5" s="39">
        <v>2014</v>
      </c>
      <c r="M5" s="64">
        <f>I99</f>
        <v>0.29584775086505188</v>
      </c>
      <c r="N5" s="64">
        <f>J98</f>
        <v>0.211802748585287</v>
      </c>
    </row>
    <row r="6" spans="1:14">
      <c r="A6" t="s">
        <v>33</v>
      </c>
      <c r="B6">
        <v>2020</v>
      </c>
      <c r="C6" s="39">
        <v>18</v>
      </c>
      <c r="D6" s="39">
        <v>11</v>
      </c>
      <c r="E6" s="39">
        <v>26</v>
      </c>
      <c r="F6" s="39">
        <v>3</v>
      </c>
      <c r="G6" s="39">
        <v>29</v>
      </c>
      <c r="H6" s="40"/>
      <c r="I6" s="6">
        <f t="shared" ref="I6" si="1">D6/G6</f>
        <v>0.37931034482758619</v>
      </c>
      <c r="J6" s="6">
        <f t="shared" si="0"/>
        <v>0.10344827586206896</v>
      </c>
      <c r="L6" s="39">
        <v>2010</v>
      </c>
      <c r="M6" s="64">
        <f>I128</f>
        <v>0.26796805678793256</v>
      </c>
      <c r="N6" s="64">
        <f>J127</f>
        <v>0.18093556928508384</v>
      </c>
    </row>
    <row r="7" spans="1:14">
      <c r="A7" t="s">
        <v>69</v>
      </c>
      <c r="B7">
        <v>2020</v>
      </c>
      <c r="E7" s="39">
        <v>14</v>
      </c>
      <c r="F7" s="39">
        <v>4</v>
      </c>
      <c r="G7" s="39">
        <v>18</v>
      </c>
      <c r="H7" s="40"/>
      <c r="I7" s="6" t="s">
        <v>127</v>
      </c>
      <c r="J7" s="6">
        <f t="shared" si="0"/>
        <v>0.22222222222222221</v>
      </c>
    </row>
    <row r="8" spans="1:14">
      <c r="A8" t="s">
        <v>70</v>
      </c>
      <c r="B8">
        <v>2020</v>
      </c>
      <c r="C8" s="39">
        <v>121</v>
      </c>
      <c r="D8" s="39">
        <v>45</v>
      </c>
      <c r="E8" s="39">
        <v>136</v>
      </c>
      <c r="F8" s="39">
        <v>30</v>
      </c>
      <c r="G8" s="39">
        <v>166</v>
      </c>
      <c r="H8" s="40"/>
      <c r="I8" s="6">
        <f>D8/G8</f>
        <v>0.27108433734939757</v>
      </c>
      <c r="J8" s="6">
        <f t="shared" si="0"/>
        <v>0.18072289156626506</v>
      </c>
    </row>
    <row r="9" spans="1:14">
      <c r="A9" t="s">
        <v>71</v>
      </c>
      <c r="B9">
        <v>2020</v>
      </c>
      <c r="C9" s="39">
        <v>92</v>
      </c>
      <c r="D9" s="39">
        <v>35</v>
      </c>
      <c r="E9" s="39">
        <v>97</v>
      </c>
      <c r="F9" s="39">
        <v>30</v>
      </c>
      <c r="G9" s="39">
        <v>127</v>
      </c>
      <c r="H9" s="40"/>
      <c r="I9" s="6">
        <f t="shared" ref="I9" si="2">D9/G9</f>
        <v>0.27559055118110237</v>
      </c>
      <c r="J9" s="6">
        <f t="shared" si="0"/>
        <v>0.23622047244094488</v>
      </c>
    </row>
    <row r="10" spans="1:14">
      <c r="A10" t="s">
        <v>72</v>
      </c>
      <c r="B10">
        <v>2020</v>
      </c>
      <c r="C10" s="39" t="s">
        <v>127</v>
      </c>
      <c r="D10" s="39" t="s">
        <v>127</v>
      </c>
      <c r="E10" s="39">
        <v>5</v>
      </c>
      <c r="F10" s="39">
        <v>2</v>
      </c>
      <c r="G10" s="39">
        <v>7</v>
      </c>
      <c r="H10" s="40"/>
      <c r="I10" s="6" t="s">
        <v>127</v>
      </c>
      <c r="J10" s="6">
        <f t="shared" si="0"/>
        <v>0.2857142857142857</v>
      </c>
    </row>
    <row r="11" spans="1:14">
      <c r="A11" t="s">
        <v>55</v>
      </c>
      <c r="B11">
        <v>2020</v>
      </c>
      <c r="C11" s="39">
        <v>20</v>
      </c>
      <c r="D11" s="39">
        <v>4</v>
      </c>
      <c r="E11" s="39">
        <v>18</v>
      </c>
      <c r="F11" s="39">
        <v>6</v>
      </c>
      <c r="G11" s="39">
        <v>24</v>
      </c>
      <c r="H11" s="40"/>
      <c r="I11" s="6">
        <f>D11/G11</f>
        <v>0.16666666666666666</v>
      </c>
      <c r="J11" s="6">
        <f t="shared" si="0"/>
        <v>0.25</v>
      </c>
    </row>
    <row r="12" spans="1:14">
      <c r="A12" t="s">
        <v>128</v>
      </c>
      <c r="B12">
        <v>2020</v>
      </c>
      <c r="C12" s="39">
        <v>67</v>
      </c>
      <c r="D12" s="39">
        <v>56</v>
      </c>
      <c r="E12" s="39">
        <v>69</v>
      </c>
      <c r="F12" s="39">
        <v>54</v>
      </c>
      <c r="G12" s="39">
        <v>123</v>
      </c>
      <c r="H12" s="40"/>
      <c r="I12" s="6">
        <f t="shared" ref="I12:I13" si="3">D12/G12</f>
        <v>0.45528455284552843</v>
      </c>
      <c r="J12" s="6">
        <f t="shared" si="0"/>
        <v>0.43902439024390244</v>
      </c>
    </row>
    <row r="13" spans="1:14">
      <c r="A13" t="s">
        <v>56</v>
      </c>
      <c r="B13">
        <v>2020</v>
      </c>
      <c r="C13" s="39">
        <v>13</v>
      </c>
      <c r="D13" s="39">
        <v>4</v>
      </c>
      <c r="E13" s="39">
        <v>11</v>
      </c>
      <c r="F13" s="39">
        <v>6</v>
      </c>
      <c r="G13" s="39">
        <v>17</v>
      </c>
      <c r="H13" s="40"/>
      <c r="I13" s="6">
        <f t="shared" si="3"/>
        <v>0.23529411764705882</v>
      </c>
      <c r="J13" s="6">
        <f t="shared" si="0"/>
        <v>0.35294117647058826</v>
      </c>
    </row>
    <row r="14" spans="1:14">
      <c r="A14" t="s">
        <v>73</v>
      </c>
      <c r="B14">
        <v>2020</v>
      </c>
      <c r="C14" s="39" t="s">
        <v>127</v>
      </c>
      <c r="D14" s="39" t="s">
        <v>127</v>
      </c>
      <c r="E14" s="39">
        <v>11</v>
      </c>
      <c r="F14" s="39">
        <v>3</v>
      </c>
      <c r="G14" s="39">
        <v>14</v>
      </c>
      <c r="H14" s="40"/>
      <c r="I14" s="6" t="s">
        <v>127</v>
      </c>
      <c r="J14" s="6">
        <f t="shared" si="0"/>
        <v>0.21428571428571427</v>
      </c>
    </row>
    <row r="15" spans="1:14">
      <c r="A15" t="s">
        <v>57</v>
      </c>
      <c r="B15">
        <v>2020</v>
      </c>
      <c r="C15" s="39">
        <v>28</v>
      </c>
      <c r="D15" s="39">
        <v>13</v>
      </c>
      <c r="E15" s="39">
        <v>33</v>
      </c>
      <c r="F15" s="39">
        <v>8</v>
      </c>
      <c r="G15" s="39">
        <v>41</v>
      </c>
      <c r="H15" s="40"/>
      <c r="I15" s="6">
        <f t="shared" ref="I15" si="4">D15/G15</f>
        <v>0.31707317073170732</v>
      </c>
      <c r="J15" s="6">
        <f t="shared" ref="J15" si="5">F15/G15</f>
        <v>0.1951219512195122</v>
      </c>
    </row>
    <row r="16" spans="1:14">
      <c r="A16" t="s">
        <v>58</v>
      </c>
      <c r="B16">
        <v>2020</v>
      </c>
      <c r="C16" s="39">
        <v>39</v>
      </c>
      <c r="D16" s="39">
        <v>23</v>
      </c>
      <c r="E16" s="39">
        <v>48</v>
      </c>
      <c r="F16" s="39">
        <v>14</v>
      </c>
      <c r="G16" s="39">
        <v>62</v>
      </c>
      <c r="H16" s="40"/>
      <c r="I16" s="6">
        <f>D16/G16</f>
        <v>0.37096774193548387</v>
      </c>
      <c r="J16" s="6">
        <f t="shared" si="0"/>
        <v>0.22580645161290322</v>
      </c>
    </row>
    <row r="17" spans="1:10">
      <c r="A17" t="s">
        <v>59</v>
      </c>
      <c r="B17">
        <v>2020</v>
      </c>
      <c r="C17" s="39">
        <v>16</v>
      </c>
      <c r="D17" s="39">
        <v>4</v>
      </c>
      <c r="E17" s="39">
        <v>16</v>
      </c>
      <c r="F17" s="39">
        <v>4</v>
      </c>
      <c r="G17" s="39">
        <v>20</v>
      </c>
      <c r="H17" s="40"/>
      <c r="I17" s="6">
        <f t="shared" ref="I17:I19" si="6">D17/G17</f>
        <v>0.2</v>
      </c>
      <c r="J17" s="6">
        <f t="shared" si="0"/>
        <v>0.2</v>
      </c>
    </row>
    <row r="18" spans="1:10">
      <c r="A18" t="s">
        <v>129</v>
      </c>
      <c r="B18">
        <v>2020</v>
      </c>
      <c r="C18" s="39">
        <v>92</v>
      </c>
      <c r="D18" s="39">
        <v>44</v>
      </c>
      <c r="E18" s="39">
        <v>88</v>
      </c>
      <c r="F18" s="39">
        <v>48</v>
      </c>
      <c r="G18" s="39">
        <v>136</v>
      </c>
      <c r="H18" s="40"/>
      <c r="I18" s="6">
        <f>D18/G18</f>
        <v>0.3235294117647059</v>
      </c>
      <c r="J18" s="6">
        <f t="shared" si="0"/>
        <v>0.35294117647058826</v>
      </c>
    </row>
    <row r="19" spans="1:10">
      <c r="A19" t="s">
        <v>60</v>
      </c>
      <c r="B19">
        <v>2020</v>
      </c>
      <c r="C19" s="39">
        <v>18</v>
      </c>
      <c r="D19" s="39">
        <v>10</v>
      </c>
      <c r="E19" s="39">
        <v>17</v>
      </c>
      <c r="F19" s="39">
        <v>11</v>
      </c>
      <c r="G19" s="39">
        <v>28</v>
      </c>
      <c r="H19" s="40"/>
      <c r="I19" s="6">
        <f t="shared" si="6"/>
        <v>0.35714285714285715</v>
      </c>
      <c r="J19" s="6">
        <f t="shared" si="0"/>
        <v>0.39285714285714285</v>
      </c>
    </row>
    <row r="20" spans="1:10">
      <c r="A20" t="s">
        <v>130</v>
      </c>
      <c r="B20">
        <v>2020</v>
      </c>
      <c r="C20" s="39">
        <v>62</v>
      </c>
      <c r="D20" s="39">
        <v>21</v>
      </c>
      <c r="E20" s="39">
        <v>72</v>
      </c>
      <c r="F20" s="39">
        <v>10</v>
      </c>
      <c r="G20" s="39">
        <v>83</v>
      </c>
      <c r="H20" s="40"/>
      <c r="I20" s="6">
        <f>D20/G20</f>
        <v>0.25301204819277107</v>
      </c>
      <c r="J20" s="6">
        <f>F20/G20</f>
        <v>0.12048192771084337</v>
      </c>
    </row>
    <row r="21" spans="1:10">
      <c r="A21" t="s">
        <v>131</v>
      </c>
      <c r="B21">
        <v>2020</v>
      </c>
      <c r="C21" s="39">
        <v>15</v>
      </c>
      <c r="D21" s="39">
        <v>8</v>
      </c>
      <c r="E21" s="39">
        <v>20</v>
      </c>
      <c r="F21" s="39">
        <v>3</v>
      </c>
      <c r="G21" s="39">
        <v>23</v>
      </c>
      <c r="H21" s="40"/>
      <c r="I21" s="6">
        <f>D21/G21</f>
        <v>0.34782608695652173</v>
      </c>
      <c r="J21" s="6">
        <f t="shared" si="0"/>
        <v>0.13043478260869565</v>
      </c>
    </row>
    <row r="22" spans="1:10">
      <c r="A22" t="s">
        <v>62</v>
      </c>
      <c r="B22">
        <v>2020</v>
      </c>
      <c r="C22" s="39">
        <v>32</v>
      </c>
      <c r="D22" s="39">
        <v>17</v>
      </c>
      <c r="E22" s="39">
        <v>32</v>
      </c>
      <c r="F22" s="39">
        <v>17</v>
      </c>
      <c r="G22" s="39">
        <v>49</v>
      </c>
      <c r="H22" s="40"/>
      <c r="I22" s="6">
        <f t="shared" ref="I22" si="7">D22/G22</f>
        <v>0.34693877551020408</v>
      </c>
      <c r="J22" s="6">
        <f t="shared" si="0"/>
        <v>0.34693877551020408</v>
      </c>
    </row>
    <row r="23" spans="1:10">
      <c r="A23" t="s">
        <v>132</v>
      </c>
      <c r="B23">
        <v>2020</v>
      </c>
      <c r="C23" s="39">
        <v>18</v>
      </c>
      <c r="D23" s="39">
        <v>8</v>
      </c>
      <c r="E23" s="39">
        <v>18</v>
      </c>
      <c r="F23" s="39">
        <v>7</v>
      </c>
      <c r="G23" s="39">
        <v>26</v>
      </c>
      <c r="H23" s="40"/>
      <c r="I23" s="6">
        <f>D23/G23</f>
        <v>0.30769230769230771</v>
      </c>
      <c r="J23" s="6">
        <f t="shared" si="0"/>
        <v>0.26923076923076922</v>
      </c>
    </row>
    <row r="24" spans="1:10">
      <c r="A24" t="s">
        <v>64</v>
      </c>
      <c r="B24">
        <v>2020</v>
      </c>
      <c r="C24" s="39">
        <v>68</v>
      </c>
      <c r="D24" s="39">
        <v>18</v>
      </c>
      <c r="E24" s="39">
        <v>76</v>
      </c>
      <c r="F24" s="39">
        <v>10</v>
      </c>
      <c r="G24" s="39">
        <v>86</v>
      </c>
      <c r="H24" s="40"/>
      <c r="I24" s="6">
        <f>D24/G24</f>
        <v>0.20930232558139536</v>
      </c>
      <c r="J24" s="6">
        <f t="shared" si="0"/>
        <v>0.11627906976744186</v>
      </c>
    </row>
    <row r="25" spans="1:10">
      <c r="A25" t="s">
        <v>51</v>
      </c>
      <c r="B25">
        <v>2020</v>
      </c>
      <c r="C25" s="39">
        <v>24</v>
      </c>
      <c r="D25" s="39">
        <v>27</v>
      </c>
      <c r="E25" s="39">
        <v>35</v>
      </c>
      <c r="F25" s="39">
        <v>16</v>
      </c>
      <c r="G25" s="39">
        <v>51</v>
      </c>
      <c r="H25" s="40"/>
      <c r="I25" s="6">
        <f t="shared" ref="I25:I26" si="8">D25/G25</f>
        <v>0.52941176470588236</v>
      </c>
      <c r="J25" s="6">
        <f t="shared" si="0"/>
        <v>0.31372549019607843</v>
      </c>
    </row>
    <row r="26" spans="1:10">
      <c r="A26" t="s">
        <v>66</v>
      </c>
      <c r="B26">
        <v>2020</v>
      </c>
      <c r="C26" s="39">
        <v>11</v>
      </c>
      <c r="D26" s="39">
        <v>13</v>
      </c>
      <c r="E26" s="39">
        <v>14</v>
      </c>
      <c r="F26" s="39">
        <v>10</v>
      </c>
      <c r="G26" s="39">
        <v>24</v>
      </c>
      <c r="H26" s="40"/>
      <c r="I26" s="6">
        <f t="shared" si="8"/>
        <v>0.54166666666666663</v>
      </c>
      <c r="J26" s="6">
        <f t="shared" si="0"/>
        <v>0.41666666666666669</v>
      </c>
    </row>
    <row r="27" spans="1:10">
      <c r="A27" t="s">
        <v>76</v>
      </c>
      <c r="B27">
        <v>2020</v>
      </c>
      <c r="C27" s="39" t="s">
        <v>127</v>
      </c>
      <c r="D27" s="39" t="s">
        <v>127</v>
      </c>
      <c r="E27" s="39">
        <v>7</v>
      </c>
      <c r="F27" s="39">
        <v>5</v>
      </c>
      <c r="G27" s="39">
        <v>12</v>
      </c>
      <c r="H27" s="40"/>
      <c r="I27" s="6" t="s">
        <v>127</v>
      </c>
      <c r="J27" s="6">
        <f t="shared" si="0"/>
        <v>0.41666666666666669</v>
      </c>
    </row>
    <row r="28" spans="1:10">
      <c r="A28" t="s">
        <v>77</v>
      </c>
      <c r="B28">
        <v>2020</v>
      </c>
      <c r="C28" s="39" t="s">
        <v>127</v>
      </c>
      <c r="D28" s="39" t="s">
        <v>127</v>
      </c>
      <c r="E28" s="39">
        <v>8</v>
      </c>
      <c r="F28" s="39">
        <v>3</v>
      </c>
      <c r="G28" s="39">
        <v>11</v>
      </c>
      <c r="H28" s="40"/>
      <c r="I28" s="6" t="s">
        <v>127</v>
      </c>
      <c r="J28" s="6">
        <f t="shared" si="0"/>
        <v>0.27272727272727271</v>
      </c>
    </row>
    <row r="29" spans="1:10">
      <c r="A29" t="s">
        <v>133</v>
      </c>
      <c r="B29">
        <v>2020</v>
      </c>
      <c r="C29" s="39">
        <v>38</v>
      </c>
      <c r="D29" s="39">
        <v>19</v>
      </c>
      <c r="E29" s="39">
        <v>42</v>
      </c>
      <c r="F29" s="39">
        <v>15</v>
      </c>
      <c r="G29" s="39">
        <v>57</v>
      </c>
      <c r="H29" s="40"/>
      <c r="I29" s="6">
        <f>D29/G29</f>
        <v>0.33333333333333331</v>
      </c>
      <c r="J29" s="6">
        <f t="shared" si="0"/>
        <v>0.26315789473684209</v>
      </c>
    </row>
    <row r="30" spans="1:10">
      <c r="A30" t="s">
        <v>134</v>
      </c>
      <c r="B30">
        <v>2020</v>
      </c>
      <c r="C30" s="39" t="s">
        <v>127</v>
      </c>
      <c r="D30" s="39" t="s">
        <v>127</v>
      </c>
      <c r="E30" s="39">
        <v>14</v>
      </c>
      <c r="F30" s="39">
        <v>5</v>
      </c>
      <c r="G30" s="39">
        <v>19</v>
      </c>
      <c r="H30" s="40"/>
      <c r="I30" s="6" t="s">
        <v>127</v>
      </c>
      <c r="J30" s="6">
        <f>F30/G30</f>
        <v>0.26315789473684209</v>
      </c>
    </row>
    <row r="31" spans="1:10">
      <c r="A31" s="44" t="s">
        <v>135</v>
      </c>
      <c r="B31" s="1"/>
      <c r="C31" s="40"/>
      <c r="D31" s="40"/>
      <c r="E31" s="40"/>
      <c r="F31" s="40"/>
      <c r="G31" s="40"/>
      <c r="H31" s="40"/>
      <c r="I31" s="6"/>
      <c r="J31" s="6"/>
    </row>
    <row r="32" spans="1:10">
      <c r="A32" s="44"/>
      <c r="B32" s="1"/>
      <c r="C32" s="40"/>
      <c r="D32" s="40"/>
      <c r="E32" s="40"/>
      <c r="F32" s="40"/>
      <c r="G32" s="40"/>
      <c r="H32" s="40"/>
      <c r="I32" s="6"/>
      <c r="J32" s="6"/>
    </row>
    <row r="33" spans="1:10">
      <c r="A33" s="25" t="s">
        <v>136</v>
      </c>
      <c r="B33" s="1">
        <v>2020</v>
      </c>
      <c r="C33" s="40"/>
      <c r="D33" s="40"/>
      <c r="E33" s="40">
        <f>SUM(E2:E30)</f>
        <v>1040</v>
      </c>
      <c r="F33" s="40">
        <f>SUM(F2:F30)</f>
        <v>342</v>
      </c>
      <c r="G33" s="40"/>
      <c r="H33" s="40"/>
      <c r="I33" s="6"/>
      <c r="J33" s="6">
        <f>F33/(E33+F33)</f>
        <v>0.24746743849493488</v>
      </c>
    </row>
    <row r="34" spans="1:10">
      <c r="A34" s="25" t="s">
        <v>137</v>
      </c>
      <c r="B34" s="1">
        <v>2020</v>
      </c>
      <c r="C34" s="40">
        <f>SUM(C2:C30)</f>
        <v>874</v>
      </c>
      <c r="D34" s="40">
        <f>SUM(D2:D30)</f>
        <v>413</v>
      </c>
      <c r="E34" s="40"/>
      <c r="F34" s="40"/>
      <c r="G34" s="40"/>
      <c r="H34" s="40"/>
      <c r="I34" s="6">
        <f>D34/(D34+C34)</f>
        <v>0.3209013209013209</v>
      </c>
      <c r="J34" s="6"/>
    </row>
    <row r="35" spans="1:10">
      <c r="A35" s="25" t="s">
        <v>138</v>
      </c>
      <c r="B35" s="1"/>
      <c r="C35" s="40"/>
      <c r="D35" s="40"/>
      <c r="E35" s="40"/>
      <c r="F35" s="40"/>
      <c r="G35" s="40">
        <f>SUM(G2:G30)</f>
        <v>1387</v>
      </c>
      <c r="H35" s="40"/>
      <c r="I35" s="6"/>
      <c r="J35" s="6"/>
    </row>
    <row r="36" spans="1:10">
      <c r="A36" s="25"/>
      <c r="B36" s="1"/>
      <c r="C36" s="40"/>
      <c r="D36" s="40"/>
      <c r="E36" s="40"/>
      <c r="F36" s="40"/>
      <c r="G36" s="40"/>
      <c r="H36" s="40"/>
      <c r="I36" s="40"/>
      <c r="J36" s="40"/>
    </row>
    <row r="37" spans="1:10">
      <c r="A37" s="1" t="s">
        <v>139</v>
      </c>
      <c r="B37" s="1">
        <v>2019</v>
      </c>
      <c r="C37" s="40">
        <v>17</v>
      </c>
      <c r="D37" s="40">
        <v>4</v>
      </c>
      <c r="E37" s="40">
        <v>16</v>
      </c>
      <c r="F37" s="40">
        <v>5</v>
      </c>
      <c r="G37" s="40">
        <v>21</v>
      </c>
      <c r="H37" s="40"/>
      <c r="I37" s="6">
        <f>D37/(C37+D37)</f>
        <v>0.19047619047619047</v>
      </c>
      <c r="J37" s="6">
        <f>F37/(E37+F37)</f>
        <v>0.23809523809523808</v>
      </c>
    </row>
    <row r="38" spans="1:10">
      <c r="A38" s="1" t="s">
        <v>67</v>
      </c>
      <c r="B38" s="1">
        <v>2018</v>
      </c>
      <c r="C38" s="40">
        <v>11</v>
      </c>
      <c r="D38" s="40">
        <v>1</v>
      </c>
      <c r="E38" s="40">
        <v>11</v>
      </c>
      <c r="F38" s="40">
        <v>1</v>
      </c>
      <c r="G38" s="40">
        <v>12</v>
      </c>
      <c r="H38" s="40"/>
      <c r="I38" s="6">
        <f>D38/(C38+D38)</f>
        <v>8.3333333333333329E-2</v>
      </c>
      <c r="J38" s="6">
        <f>F38/(E38+F38)</f>
        <v>8.3333333333333329E-2</v>
      </c>
    </row>
    <row r="39" spans="1:10">
      <c r="A39" s="25" t="s">
        <v>68</v>
      </c>
      <c r="B39" s="1">
        <v>2018</v>
      </c>
      <c r="C39" s="40" t="s">
        <v>127</v>
      </c>
      <c r="D39" s="40" t="s">
        <v>127</v>
      </c>
      <c r="E39" s="40">
        <v>6</v>
      </c>
      <c r="F39" s="40">
        <v>2</v>
      </c>
      <c r="G39" s="40">
        <v>8</v>
      </c>
      <c r="H39" s="40"/>
      <c r="I39" s="6" t="s">
        <v>127</v>
      </c>
      <c r="J39" s="6">
        <f>F39/(E39+F39)</f>
        <v>0.25</v>
      </c>
    </row>
    <row r="40" spans="1:10">
      <c r="A40" s="25" t="s">
        <v>29</v>
      </c>
      <c r="B40" s="1">
        <v>2018</v>
      </c>
      <c r="C40" s="40">
        <v>34</v>
      </c>
      <c r="D40" s="40">
        <v>29</v>
      </c>
      <c r="E40" s="40">
        <v>54</v>
      </c>
      <c r="F40" s="40">
        <v>9</v>
      </c>
      <c r="G40" s="40">
        <v>63</v>
      </c>
      <c r="H40" s="40"/>
      <c r="I40" s="6">
        <f>D40/G40</f>
        <v>0.46031746031746029</v>
      </c>
      <c r="J40" s="6">
        <f t="shared" ref="J40:J65" si="9">F40/(E40+F40)</f>
        <v>0.14285714285714285</v>
      </c>
    </row>
    <row r="41" spans="1:10">
      <c r="A41" s="26" t="s">
        <v>33</v>
      </c>
      <c r="B41" s="1">
        <v>2019</v>
      </c>
      <c r="C41" s="40">
        <v>16</v>
      </c>
      <c r="D41" s="40">
        <v>9</v>
      </c>
      <c r="E41" s="40">
        <v>20</v>
      </c>
      <c r="F41" s="40">
        <v>5</v>
      </c>
      <c r="G41" s="40">
        <v>25</v>
      </c>
      <c r="H41" s="40"/>
      <c r="I41" s="6">
        <f t="shared" ref="I41:I60" si="10">D41/G41</f>
        <v>0.36</v>
      </c>
      <c r="J41" s="6">
        <f t="shared" si="9"/>
        <v>0.2</v>
      </c>
    </row>
    <row r="42" spans="1:10">
      <c r="A42" s="27" t="s">
        <v>69</v>
      </c>
      <c r="B42" s="1">
        <v>2018</v>
      </c>
      <c r="C42" s="40">
        <v>16</v>
      </c>
      <c r="D42" s="40">
        <v>4</v>
      </c>
      <c r="E42" s="40">
        <v>15</v>
      </c>
      <c r="F42" s="40">
        <v>5</v>
      </c>
      <c r="G42" s="40">
        <v>20</v>
      </c>
      <c r="H42" s="40"/>
      <c r="I42" s="6">
        <f t="shared" si="10"/>
        <v>0.2</v>
      </c>
      <c r="J42" s="6">
        <f t="shared" si="9"/>
        <v>0.25</v>
      </c>
    </row>
    <row r="43" spans="1:10">
      <c r="A43" s="2" t="s">
        <v>70</v>
      </c>
      <c r="B43" s="1">
        <v>2018</v>
      </c>
      <c r="C43" s="40">
        <v>130</v>
      </c>
      <c r="D43" s="40">
        <v>54</v>
      </c>
      <c r="E43" s="40">
        <v>152</v>
      </c>
      <c r="F43" s="40">
        <v>32</v>
      </c>
      <c r="G43" s="40">
        <v>184</v>
      </c>
      <c r="H43" s="40"/>
      <c r="I43" s="6">
        <f t="shared" si="10"/>
        <v>0.29347826086956524</v>
      </c>
      <c r="J43" s="6">
        <f t="shared" si="9"/>
        <v>0.17391304347826086</v>
      </c>
    </row>
    <row r="44" spans="1:10">
      <c r="A44" s="2" t="s">
        <v>71</v>
      </c>
      <c r="B44" s="1">
        <v>2018</v>
      </c>
      <c r="C44" s="40">
        <v>74</v>
      </c>
      <c r="D44" s="40">
        <v>32</v>
      </c>
      <c r="E44" s="40">
        <v>86</v>
      </c>
      <c r="F44" s="40">
        <v>20</v>
      </c>
      <c r="G44" s="40">
        <v>106</v>
      </c>
      <c r="H44" s="40"/>
      <c r="I44" s="6">
        <f t="shared" si="10"/>
        <v>0.30188679245283018</v>
      </c>
      <c r="J44" s="6">
        <f t="shared" si="9"/>
        <v>0.18867924528301888</v>
      </c>
    </row>
    <row r="45" spans="1:10">
      <c r="A45" s="2" t="s">
        <v>72</v>
      </c>
      <c r="B45" s="1">
        <v>2018</v>
      </c>
      <c r="C45" s="40">
        <v>6</v>
      </c>
      <c r="D45" s="40">
        <v>2</v>
      </c>
      <c r="E45" s="40">
        <v>4</v>
      </c>
      <c r="F45" s="40">
        <v>4</v>
      </c>
      <c r="G45" s="40">
        <v>8</v>
      </c>
      <c r="H45" s="40"/>
      <c r="I45" s="6">
        <f t="shared" si="10"/>
        <v>0.25</v>
      </c>
      <c r="J45" s="6">
        <f t="shared" si="9"/>
        <v>0.5</v>
      </c>
    </row>
    <row r="46" spans="1:10">
      <c r="A46" s="2" t="s">
        <v>55</v>
      </c>
      <c r="B46" s="1">
        <v>2018</v>
      </c>
      <c r="C46" s="40">
        <v>20</v>
      </c>
      <c r="D46" s="40">
        <v>5</v>
      </c>
      <c r="E46" s="40">
        <v>21</v>
      </c>
      <c r="F46" s="40">
        <v>4</v>
      </c>
      <c r="G46" s="40">
        <v>25</v>
      </c>
      <c r="H46" s="40"/>
      <c r="I46" s="6">
        <f t="shared" si="10"/>
        <v>0.2</v>
      </c>
      <c r="J46" s="6">
        <f t="shared" si="9"/>
        <v>0.16</v>
      </c>
    </row>
    <row r="47" spans="1:10">
      <c r="A47" s="8" t="s">
        <v>128</v>
      </c>
      <c r="B47" s="1">
        <v>2018</v>
      </c>
      <c r="C47" s="40">
        <v>57</v>
      </c>
      <c r="D47" s="40">
        <v>52</v>
      </c>
      <c r="E47" s="40">
        <v>67</v>
      </c>
      <c r="F47" s="40">
        <v>42</v>
      </c>
      <c r="G47" s="40">
        <v>109</v>
      </c>
      <c r="H47" s="40"/>
      <c r="I47" s="6">
        <f t="shared" si="10"/>
        <v>0.47706422018348627</v>
      </c>
      <c r="J47" s="6">
        <f t="shared" si="9"/>
        <v>0.38532110091743121</v>
      </c>
    </row>
    <row r="48" spans="1:10">
      <c r="A48" s="1" t="s">
        <v>56</v>
      </c>
      <c r="B48" s="1">
        <v>2018</v>
      </c>
      <c r="C48" s="40">
        <v>13</v>
      </c>
      <c r="D48" s="40">
        <v>4</v>
      </c>
      <c r="E48" s="40">
        <v>12</v>
      </c>
      <c r="F48" s="40">
        <v>5</v>
      </c>
      <c r="G48" s="40">
        <v>17</v>
      </c>
      <c r="H48" s="40"/>
      <c r="I48" s="6">
        <f t="shared" si="10"/>
        <v>0.23529411764705882</v>
      </c>
      <c r="J48" s="6">
        <f t="shared" si="9"/>
        <v>0.29411764705882354</v>
      </c>
    </row>
    <row r="49" spans="1:10">
      <c r="A49" s="25" t="s">
        <v>73</v>
      </c>
      <c r="B49" s="1">
        <v>2018</v>
      </c>
      <c r="C49" s="40" t="s">
        <v>127</v>
      </c>
      <c r="D49" s="40" t="s">
        <v>127</v>
      </c>
      <c r="E49" s="40">
        <v>8</v>
      </c>
      <c r="F49" s="40">
        <v>4</v>
      </c>
      <c r="G49" s="40">
        <v>12</v>
      </c>
      <c r="H49" s="40"/>
      <c r="I49" s="6" t="s">
        <v>127</v>
      </c>
      <c r="J49" s="6">
        <f t="shared" si="9"/>
        <v>0.33333333333333331</v>
      </c>
    </row>
    <row r="50" spans="1:10">
      <c r="A50" s="2" t="s">
        <v>57</v>
      </c>
      <c r="B50" s="1">
        <v>2018</v>
      </c>
      <c r="C50" s="40">
        <v>30</v>
      </c>
      <c r="D50" s="40">
        <v>14</v>
      </c>
      <c r="E50" s="40">
        <v>36</v>
      </c>
      <c r="F50" s="40">
        <v>8</v>
      </c>
      <c r="G50" s="40">
        <v>44</v>
      </c>
      <c r="H50" s="40"/>
      <c r="I50" s="6">
        <f t="shared" si="10"/>
        <v>0.31818181818181818</v>
      </c>
      <c r="J50" s="6">
        <f t="shared" si="9"/>
        <v>0.18181818181818182</v>
      </c>
    </row>
    <row r="51" spans="1:10">
      <c r="A51" s="1" t="s">
        <v>58</v>
      </c>
      <c r="B51" s="1">
        <v>2018</v>
      </c>
      <c r="C51" s="40">
        <v>39</v>
      </c>
      <c r="D51" s="40">
        <v>23</v>
      </c>
      <c r="E51" s="40">
        <v>47</v>
      </c>
      <c r="F51" s="40">
        <v>15</v>
      </c>
      <c r="G51" s="40">
        <v>62</v>
      </c>
      <c r="H51" s="40"/>
      <c r="I51" s="6">
        <f t="shared" si="10"/>
        <v>0.37096774193548387</v>
      </c>
      <c r="J51" s="6">
        <f t="shared" si="9"/>
        <v>0.24193548387096775</v>
      </c>
    </row>
    <row r="52" spans="1:10">
      <c r="A52" s="1" t="s">
        <v>59</v>
      </c>
      <c r="B52" s="1">
        <v>2018</v>
      </c>
      <c r="C52" s="40">
        <v>17</v>
      </c>
      <c r="D52" s="40">
        <v>3</v>
      </c>
      <c r="E52" s="40">
        <v>17</v>
      </c>
      <c r="F52" s="40">
        <v>3</v>
      </c>
      <c r="G52" s="40">
        <v>20</v>
      </c>
      <c r="H52" s="40"/>
      <c r="I52" s="6">
        <f t="shared" si="10"/>
        <v>0.15</v>
      </c>
      <c r="J52" s="6">
        <f t="shared" si="9"/>
        <v>0.15</v>
      </c>
    </row>
    <row r="53" spans="1:10">
      <c r="A53" s="8" t="s">
        <v>129</v>
      </c>
      <c r="B53" s="1">
        <v>2018</v>
      </c>
      <c r="C53" s="40">
        <v>102</v>
      </c>
      <c r="D53" s="40">
        <v>46</v>
      </c>
      <c r="E53" s="40">
        <v>104</v>
      </c>
      <c r="F53" s="40">
        <v>44</v>
      </c>
      <c r="G53" s="40">
        <v>148</v>
      </c>
      <c r="H53" s="40"/>
      <c r="I53" s="6">
        <f t="shared" si="10"/>
        <v>0.3108108108108108</v>
      </c>
      <c r="J53" s="6">
        <f t="shared" si="9"/>
        <v>0.29729729729729731</v>
      </c>
    </row>
    <row r="54" spans="1:10">
      <c r="A54" s="1" t="s">
        <v>60</v>
      </c>
      <c r="B54" s="1">
        <v>2018</v>
      </c>
      <c r="C54" s="40">
        <v>14</v>
      </c>
      <c r="D54" s="40">
        <v>6</v>
      </c>
      <c r="E54" s="40">
        <v>14</v>
      </c>
      <c r="F54" s="40">
        <v>6</v>
      </c>
      <c r="G54" s="40">
        <v>20</v>
      </c>
      <c r="H54" s="40"/>
      <c r="I54" s="6">
        <f t="shared" si="10"/>
        <v>0.3</v>
      </c>
      <c r="J54" s="6">
        <f t="shared" si="9"/>
        <v>0.3</v>
      </c>
    </row>
    <row r="55" spans="1:10">
      <c r="A55" s="8" t="s">
        <v>61</v>
      </c>
      <c r="B55" s="1">
        <v>2018</v>
      </c>
      <c r="C55" s="40">
        <v>61</v>
      </c>
      <c r="D55" s="40">
        <v>22</v>
      </c>
      <c r="E55" s="40">
        <v>74</v>
      </c>
      <c r="F55" s="40">
        <v>6</v>
      </c>
      <c r="G55" s="40">
        <v>83</v>
      </c>
      <c r="H55" s="40"/>
      <c r="I55" s="6">
        <f t="shared" si="10"/>
        <v>0.26506024096385544</v>
      </c>
      <c r="J55" s="6">
        <f t="shared" si="9"/>
        <v>7.4999999999999997E-2</v>
      </c>
    </row>
    <row r="56" spans="1:10">
      <c r="A56" s="25" t="s">
        <v>131</v>
      </c>
      <c r="B56" s="1">
        <v>2018</v>
      </c>
      <c r="C56" s="40">
        <v>18</v>
      </c>
      <c r="D56" s="40">
        <v>10</v>
      </c>
      <c r="E56" s="40">
        <v>24</v>
      </c>
      <c r="F56" s="40">
        <v>4</v>
      </c>
      <c r="G56" s="40">
        <v>28</v>
      </c>
      <c r="H56" s="40"/>
      <c r="I56" s="6">
        <f t="shared" si="10"/>
        <v>0.35714285714285715</v>
      </c>
      <c r="J56" s="6">
        <f t="shared" si="9"/>
        <v>0.14285714285714285</v>
      </c>
    </row>
    <row r="57" spans="1:10">
      <c r="A57" s="25" t="s">
        <v>62</v>
      </c>
      <c r="B57" s="1">
        <v>2018</v>
      </c>
      <c r="C57" s="40">
        <v>31</v>
      </c>
      <c r="D57" s="40">
        <v>20</v>
      </c>
      <c r="E57" s="40">
        <v>36</v>
      </c>
      <c r="F57" s="40">
        <v>15</v>
      </c>
      <c r="G57" s="40">
        <v>51</v>
      </c>
      <c r="H57" s="40"/>
      <c r="I57" s="6">
        <f t="shared" si="10"/>
        <v>0.39215686274509803</v>
      </c>
      <c r="J57" s="6">
        <f t="shared" si="9"/>
        <v>0.29411764705882354</v>
      </c>
    </row>
    <row r="58" spans="1:10">
      <c r="A58" s="25" t="s">
        <v>63</v>
      </c>
      <c r="B58" s="1">
        <v>2018</v>
      </c>
      <c r="C58" s="40">
        <v>22</v>
      </c>
      <c r="D58" s="40">
        <v>14</v>
      </c>
      <c r="E58" s="40">
        <v>22</v>
      </c>
      <c r="F58" s="40">
        <v>14</v>
      </c>
      <c r="G58" s="40">
        <v>36</v>
      </c>
      <c r="H58" s="40"/>
      <c r="I58" s="6">
        <f t="shared" si="10"/>
        <v>0.3888888888888889</v>
      </c>
      <c r="J58" s="6">
        <f t="shared" si="9"/>
        <v>0.3888888888888889</v>
      </c>
    </row>
    <row r="59" spans="1:10">
      <c r="A59" s="25" t="s">
        <v>64</v>
      </c>
      <c r="B59" s="1">
        <v>2018</v>
      </c>
      <c r="C59" s="40">
        <v>58</v>
      </c>
      <c r="D59" s="40">
        <v>13</v>
      </c>
      <c r="E59" s="40">
        <v>62</v>
      </c>
      <c r="F59" s="40">
        <v>9</v>
      </c>
      <c r="G59" s="40">
        <v>71</v>
      </c>
      <c r="H59" s="40"/>
      <c r="I59" s="6">
        <f t="shared" si="10"/>
        <v>0.18309859154929578</v>
      </c>
      <c r="J59" s="6">
        <f t="shared" si="9"/>
        <v>0.12676056338028169</v>
      </c>
    </row>
    <row r="60" spans="1:10">
      <c r="A60" s="25" t="s">
        <v>51</v>
      </c>
      <c r="B60" s="1">
        <v>2018</v>
      </c>
      <c r="C60" s="40">
        <v>19</v>
      </c>
      <c r="D60" s="40">
        <v>23</v>
      </c>
      <c r="E60" s="40">
        <v>28</v>
      </c>
      <c r="F60" s="40">
        <v>14</v>
      </c>
      <c r="G60" s="40">
        <v>42</v>
      </c>
      <c r="H60" s="40"/>
      <c r="I60" s="6">
        <f t="shared" si="10"/>
        <v>0.54761904761904767</v>
      </c>
      <c r="J60" s="6">
        <f t="shared" si="9"/>
        <v>0.33333333333333331</v>
      </c>
    </row>
    <row r="61" spans="1:10">
      <c r="A61" s="8" t="s">
        <v>66</v>
      </c>
      <c r="B61" s="1">
        <v>2018</v>
      </c>
      <c r="C61" s="40" t="s">
        <v>127</v>
      </c>
      <c r="D61" s="40" t="s">
        <v>127</v>
      </c>
      <c r="E61" s="40">
        <v>12</v>
      </c>
      <c r="F61" s="40">
        <v>5</v>
      </c>
      <c r="G61" s="40">
        <v>17</v>
      </c>
      <c r="H61" s="40"/>
      <c r="I61" s="6" t="s">
        <v>127</v>
      </c>
      <c r="J61" s="6">
        <f t="shared" si="9"/>
        <v>0.29411764705882354</v>
      </c>
    </row>
    <row r="62" spans="1:10">
      <c r="A62" s="1" t="s">
        <v>140</v>
      </c>
      <c r="B62" s="1">
        <v>2018</v>
      </c>
      <c r="C62" s="40" t="s">
        <v>127</v>
      </c>
      <c r="D62" s="40" t="s">
        <v>127</v>
      </c>
      <c r="E62" s="40">
        <v>6</v>
      </c>
      <c r="F62" s="40">
        <v>4</v>
      </c>
      <c r="G62" s="40">
        <v>10</v>
      </c>
      <c r="H62" s="40"/>
      <c r="I62" s="6" t="s">
        <v>127</v>
      </c>
      <c r="J62" s="6">
        <f t="shared" si="9"/>
        <v>0.4</v>
      </c>
    </row>
    <row r="63" spans="1:10">
      <c r="A63" s="25" t="s">
        <v>77</v>
      </c>
      <c r="B63" s="1">
        <v>2018</v>
      </c>
      <c r="C63" s="40" t="s">
        <v>127</v>
      </c>
      <c r="D63" s="40" t="s">
        <v>127</v>
      </c>
      <c r="E63" s="40">
        <v>5</v>
      </c>
      <c r="F63" s="40">
        <v>3</v>
      </c>
      <c r="G63" s="40">
        <v>8</v>
      </c>
      <c r="H63" s="40"/>
      <c r="I63" s="6" t="s">
        <v>127</v>
      </c>
      <c r="J63" s="6">
        <f t="shared" si="9"/>
        <v>0.375</v>
      </c>
    </row>
    <row r="64" spans="1:10">
      <c r="A64" s="25" t="s">
        <v>133</v>
      </c>
      <c r="B64" s="1">
        <v>2018</v>
      </c>
      <c r="C64" s="40">
        <v>40</v>
      </c>
      <c r="D64" s="40">
        <v>21</v>
      </c>
      <c r="E64" s="40">
        <v>43</v>
      </c>
      <c r="F64" s="40">
        <v>18</v>
      </c>
      <c r="G64" s="40">
        <v>61</v>
      </c>
      <c r="H64" s="40"/>
      <c r="I64" s="6">
        <f t="shared" ref="I64:I65" si="11">D64/G64</f>
        <v>0.34426229508196721</v>
      </c>
      <c r="J64" s="6">
        <f t="shared" si="9"/>
        <v>0.29508196721311475</v>
      </c>
    </row>
    <row r="65" spans="1:10">
      <c r="A65" s="25" t="s">
        <v>134</v>
      </c>
      <c r="B65" s="1">
        <v>2018</v>
      </c>
      <c r="C65" s="40">
        <v>15</v>
      </c>
      <c r="D65" s="40">
        <v>9</v>
      </c>
      <c r="E65" s="40">
        <v>18</v>
      </c>
      <c r="F65" s="40">
        <v>6</v>
      </c>
      <c r="G65" s="40">
        <v>24</v>
      </c>
      <c r="H65" s="40"/>
      <c r="I65" s="6">
        <f t="shared" si="11"/>
        <v>0.375</v>
      </c>
      <c r="J65" s="6">
        <f t="shared" si="9"/>
        <v>0.25</v>
      </c>
    </row>
    <row r="66" spans="1:10">
      <c r="A66" s="25"/>
      <c r="B66" s="1"/>
      <c r="C66" s="40"/>
      <c r="D66" s="40"/>
      <c r="E66" s="40"/>
      <c r="F66" s="40"/>
      <c r="G66" s="40"/>
      <c r="H66" s="40"/>
      <c r="I66" s="6"/>
      <c r="J66" s="6"/>
    </row>
    <row r="67" spans="1:10">
      <c r="A67" s="25" t="s">
        <v>141</v>
      </c>
      <c r="B67" s="1"/>
      <c r="C67" s="40"/>
      <c r="D67" s="40"/>
      <c r="E67" s="40">
        <f>SUM(E37:E65)</f>
        <v>1020</v>
      </c>
      <c r="F67" s="40">
        <f>SUM(F37:F65)</f>
        <v>312</v>
      </c>
      <c r="G67" s="40"/>
      <c r="H67" s="40"/>
      <c r="I67" s="6" t="s">
        <v>22</v>
      </c>
      <c r="J67" s="6">
        <f>F67/(E67+F67)</f>
        <v>0.23423423423423423</v>
      </c>
    </row>
    <row r="68" spans="1:10">
      <c r="A68" s="25" t="s">
        <v>142</v>
      </c>
      <c r="B68" s="1"/>
      <c r="C68" s="40">
        <f>SUM(C37:C65)</f>
        <v>860</v>
      </c>
      <c r="D68" s="40">
        <f>SUM(D37:D65)</f>
        <v>420</v>
      </c>
      <c r="E68" s="40"/>
      <c r="F68" s="40"/>
      <c r="G68" s="40"/>
      <c r="H68" s="40"/>
      <c r="I68" s="6">
        <f>D68/(D68+C68)</f>
        <v>0.328125</v>
      </c>
      <c r="J68" s="6"/>
    </row>
    <row r="69" spans="1:10">
      <c r="A69" s="25" t="s">
        <v>143</v>
      </c>
      <c r="B69" s="1"/>
      <c r="C69" s="40"/>
      <c r="D69" s="40"/>
      <c r="E69" s="40"/>
      <c r="F69" s="40"/>
      <c r="G69" s="40">
        <f>SUM(G37:G65)</f>
        <v>1335</v>
      </c>
      <c r="H69" s="40"/>
      <c r="I69" s="6"/>
      <c r="J69" s="6"/>
    </row>
    <row r="71" spans="1:10">
      <c r="A71" s="1" t="s">
        <v>67</v>
      </c>
      <c r="B71" s="1">
        <v>2014</v>
      </c>
      <c r="C71" s="40" t="s">
        <v>127</v>
      </c>
      <c r="D71" s="40" t="s">
        <v>127</v>
      </c>
      <c r="E71" s="40">
        <v>4</v>
      </c>
      <c r="F71" s="40">
        <v>1</v>
      </c>
      <c r="G71" s="40">
        <v>5</v>
      </c>
      <c r="H71" s="40"/>
      <c r="I71" s="6" t="s">
        <v>127</v>
      </c>
      <c r="J71" s="6">
        <f>F71/(E71+F71)</f>
        <v>0.2</v>
      </c>
    </row>
    <row r="72" spans="1:10">
      <c r="A72" s="25" t="s">
        <v>68</v>
      </c>
      <c r="B72" s="1">
        <v>2014</v>
      </c>
      <c r="C72" s="40" t="s">
        <v>127</v>
      </c>
      <c r="D72" s="40" t="s">
        <v>127</v>
      </c>
      <c r="E72" s="40">
        <v>5</v>
      </c>
      <c r="F72" s="40">
        <v>2</v>
      </c>
      <c r="G72" s="40">
        <v>7</v>
      </c>
      <c r="H72" s="40"/>
      <c r="I72" s="6" t="s">
        <v>127</v>
      </c>
      <c r="J72" s="6">
        <f t="shared" ref="J72:J96" si="12">F72/(E72+F72)</f>
        <v>0.2857142857142857</v>
      </c>
    </row>
    <row r="73" spans="1:10">
      <c r="A73" s="25" t="s">
        <v>69</v>
      </c>
      <c r="B73" s="1">
        <v>2014</v>
      </c>
      <c r="C73" s="40">
        <v>10</v>
      </c>
      <c r="D73" s="40">
        <v>4</v>
      </c>
      <c r="E73" s="40">
        <v>11</v>
      </c>
      <c r="F73" s="40">
        <v>3</v>
      </c>
      <c r="G73" s="40">
        <v>14</v>
      </c>
      <c r="H73" s="40"/>
      <c r="I73" s="6">
        <f t="shared" ref="I73:I95" si="13">D73/(C73+D73)</f>
        <v>0.2857142857142857</v>
      </c>
      <c r="J73" s="6">
        <f t="shared" si="12"/>
        <v>0.21428571428571427</v>
      </c>
    </row>
    <row r="74" spans="1:10">
      <c r="A74" s="1" t="s">
        <v>70</v>
      </c>
      <c r="B74" s="1">
        <v>2014</v>
      </c>
      <c r="C74" s="40">
        <v>140</v>
      </c>
      <c r="D74" s="40">
        <v>50</v>
      </c>
      <c r="E74" s="40">
        <v>160</v>
      </c>
      <c r="F74" s="40">
        <v>30</v>
      </c>
      <c r="G74" s="40">
        <v>190</v>
      </c>
      <c r="H74" s="40"/>
      <c r="I74" s="6">
        <f t="shared" si="13"/>
        <v>0.26315789473684209</v>
      </c>
      <c r="J74" s="6">
        <f t="shared" si="12"/>
        <v>0.15789473684210525</v>
      </c>
    </row>
    <row r="75" spans="1:10">
      <c r="A75" s="1" t="s">
        <v>71</v>
      </c>
      <c r="B75" s="1">
        <v>2014</v>
      </c>
      <c r="C75" s="40">
        <v>75</v>
      </c>
      <c r="D75" s="40">
        <v>31</v>
      </c>
      <c r="E75" s="40">
        <v>91</v>
      </c>
      <c r="F75" s="40">
        <v>15</v>
      </c>
      <c r="G75" s="40">
        <v>106</v>
      </c>
      <c r="H75" s="40"/>
      <c r="I75" s="6">
        <f t="shared" si="13"/>
        <v>0.29245283018867924</v>
      </c>
      <c r="J75" s="6">
        <f t="shared" si="12"/>
        <v>0.14150943396226415</v>
      </c>
    </row>
    <row r="76" spans="1:10">
      <c r="A76" s="1" t="s">
        <v>55</v>
      </c>
      <c r="B76" s="1">
        <v>2014</v>
      </c>
      <c r="C76" s="40">
        <v>21</v>
      </c>
      <c r="D76" s="40">
        <v>6</v>
      </c>
      <c r="E76" s="40">
        <v>23</v>
      </c>
      <c r="F76" s="40">
        <v>4</v>
      </c>
      <c r="G76" s="40">
        <v>27</v>
      </c>
      <c r="H76" s="40"/>
      <c r="I76" s="6">
        <f t="shared" si="13"/>
        <v>0.22222222222222221</v>
      </c>
      <c r="J76" s="6">
        <f t="shared" si="12"/>
        <v>0.14814814814814814</v>
      </c>
    </row>
    <row r="77" spans="1:10">
      <c r="A77" s="26" t="s">
        <v>128</v>
      </c>
      <c r="B77" s="1">
        <v>2014</v>
      </c>
      <c r="C77" s="40">
        <v>65</v>
      </c>
      <c r="D77" s="40">
        <v>50</v>
      </c>
      <c r="E77" s="40">
        <v>71</v>
      </c>
      <c r="F77" s="40">
        <v>44</v>
      </c>
      <c r="G77" s="40">
        <v>115</v>
      </c>
      <c r="H77" s="40"/>
      <c r="I77" s="6">
        <f t="shared" si="13"/>
        <v>0.43478260869565216</v>
      </c>
      <c r="J77" s="6">
        <f t="shared" si="12"/>
        <v>0.38260869565217392</v>
      </c>
    </row>
    <row r="78" spans="1:10">
      <c r="A78" s="2" t="s">
        <v>56</v>
      </c>
      <c r="B78" s="1">
        <v>2014</v>
      </c>
      <c r="C78" s="40" t="s">
        <v>127</v>
      </c>
      <c r="D78" s="40" t="s">
        <v>127</v>
      </c>
      <c r="E78" s="40">
        <v>8</v>
      </c>
      <c r="F78" s="40">
        <v>6</v>
      </c>
      <c r="G78" s="40">
        <v>14</v>
      </c>
      <c r="H78" s="40"/>
      <c r="I78" s="6" t="s">
        <v>127</v>
      </c>
      <c r="J78" s="6">
        <f t="shared" si="12"/>
        <v>0.42857142857142855</v>
      </c>
    </row>
    <row r="79" spans="1:10">
      <c r="A79" s="27" t="s">
        <v>73</v>
      </c>
      <c r="B79" s="1">
        <v>2014</v>
      </c>
      <c r="C79" s="40" t="s">
        <v>127</v>
      </c>
      <c r="D79" s="40" t="s">
        <v>127</v>
      </c>
      <c r="E79" s="40">
        <v>10</v>
      </c>
      <c r="F79" s="40">
        <v>4</v>
      </c>
      <c r="G79" s="40">
        <v>14</v>
      </c>
      <c r="H79" s="40"/>
      <c r="I79" s="6" t="s">
        <v>127</v>
      </c>
      <c r="J79" s="6">
        <f t="shared" si="12"/>
        <v>0.2857142857142857</v>
      </c>
    </row>
    <row r="80" spans="1:10">
      <c r="A80" s="1" t="s">
        <v>57</v>
      </c>
      <c r="B80" s="1">
        <v>2014</v>
      </c>
      <c r="C80" s="40">
        <v>26</v>
      </c>
      <c r="D80" s="40">
        <v>11</v>
      </c>
      <c r="E80" s="40">
        <v>31</v>
      </c>
      <c r="F80" s="40">
        <v>6</v>
      </c>
      <c r="G80" s="40">
        <v>37</v>
      </c>
      <c r="H80" s="40"/>
      <c r="I80" s="6">
        <f t="shared" si="13"/>
        <v>0.29729729729729731</v>
      </c>
      <c r="J80" s="6">
        <f t="shared" si="12"/>
        <v>0.16216216216216217</v>
      </c>
    </row>
    <row r="81" spans="1:10">
      <c r="A81" s="1" t="s">
        <v>58</v>
      </c>
      <c r="B81" s="1">
        <v>2014</v>
      </c>
      <c r="C81" s="40">
        <v>46</v>
      </c>
      <c r="D81" s="40">
        <v>21</v>
      </c>
      <c r="E81" s="40">
        <v>53</v>
      </c>
      <c r="F81" s="40">
        <v>14</v>
      </c>
      <c r="G81" s="40">
        <v>67</v>
      </c>
      <c r="H81" s="40"/>
      <c r="I81" s="6">
        <f t="shared" si="13"/>
        <v>0.31343283582089554</v>
      </c>
      <c r="J81" s="6">
        <f t="shared" si="12"/>
        <v>0.20895522388059701</v>
      </c>
    </row>
    <row r="82" spans="1:10">
      <c r="A82" s="1" t="s">
        <v>59</v>
      </c>
      <c r="B82" s="1">
        <v>2014</v>
      </c>
      <c r="C82" s="40">
        <v>17</v>
      </c>
      <c r="D82" s="40">
        <v>4</v>
      </c>
      <c r="E82" s="40">
        <v>19</v>
      </c>
      <c r="F82" s="40">
        <v>2</v>
      </c>
      <c r="G82" s="40">
        <v>21</v>
      </c>
      <c r="H82" s="40"/>
      <c r="I82" s="6">
        <f t="shared" si="13"/>
        <v>0.19047619047619047</v>
      </c>
      <c r="J82" s="6">
        <f t="shared" si="12"/>
        <v>9.5238095238095233E-2</v>
      </c>
    </row>
    <row r="83" spans="1:10">
      <c r="A83" s="26" t="s">
        <v>129</v>
      </c>
      <c r="B83" s="1">
        <v>2014</v>
      </c>
      <c r="C83" s="40">
        <v>125</v>
      </c>
      <c r="D83" s="40">
        <v>52</v>
      </c>
      <c r="E83" s="40">
        <f>38+95</f>
        <v>133</v>
      </c>
      <c r="F83" s="40">
        <f>36+3+1+4</f>
        <v>44</v>
      </c>
      <c r="G83" s="40">
        <v>177</v>
      </c>
      <c r="H83" s="40"/>
      <c r="I83" s="6">
        <f t="shared" si="13"/>
        <v>0.29378531073446329</v>
      </c>
      <c r="J83" s="6">
        <f t="shared" si="12"/>
        <v>0.24858757062146894</v>
      </c>
    </row>
    <row r="84" spans="1:10">
      <c r="A84" s="2" t="s">
        <v>60</v>
      </c>
      <c r="B84" s="1">
        <v>2014</v>
      </c>
      <c r="C84" s="40">
        <v>16</v>
      </c>
      <c r="D84" s="40">
        <v>5</v>
      </c>
      <c r="E84" s="40">
        <v>14</v>
      </c>
      <c r="F84" s="40">
        <v>7</v>
      </c>
      <c r="G84" s="40">
        <v>21</v>
      </c>
      <c r="H84" s="40"/>
      <c r="I84" s="6">
        <f t="shared" si="13"/>
        <v>0.23809523809523808</v>
      </c>
      <c r="J84" s="6">
        <f t="shared" si="12"/>
        <v>0.33333333333333331</v>
      </c>
    </row>
    <row r="85" spans="1:10">
      <c r="A85" s="26" t="s">
        <v>61</v>
      </c>
      <c r="B85" s="1">
        <v>2014</v>
      </c>
      <c r="C85" s="40">
        <v>69</v>
      </c>
      <c r="D85" s="40">
        <v>20</v>
      </c>
      <c r="E85" s="40">
        <v>83</v>
      </c>
      <c r="F85" s="40">
        <v>1</v>
      </c>
      <c r="G85" s="40">
        <v>89</v>
      </c>
      <c r="H85" s="40"/>
      <c r="I85" s="6">
        <f t="shared" si="13"/>
        <v>0.2247191011235955</v>
      </c>
      <c r="J85" s="6">
        <f t="shared" si="12"/>
        <v>1.1904761904761904E-2</v>
      </c>
    </row>
    <row r="86" spans="1:10">
      <c r="A86" s="25" t="s">
        <v>131</v>
      </c>
      <c r="B86" s="1">
        <v>2014</v>
      </c>
      <c r="C86" s="40">
        <v>17</v>
      </c>
      <c r="D86" s="40">
        <v>11</v>
      </c>
      <c r="E86" s="40">
        <v>23</v>
      </c>
      <c r="F86" s="40">
        <v>5</v>
      </c>
      <c r="G86" s="40">
        <v>28</v>
      </c>
      <c r="H86" s="40"/>
      <c r="I86" s="6">
        <f t="shared" si="13"/>
        <v>0.39285714285714285</v>
      </c>
      <c r="J86" s="6">
        <f t="shared" si="12"/>
        <v>0.17857142857142858</v>
      </c>
    </row>
    <row r="87" spans="1:10">
      <c r="A87" s="25" t="s">
        <v>62</v>
      </c>
      <c r="B87" s="1">
        <v>2014</v>
      </c>
      <c r="C87" s="40">
        <v>23</v>
      </c>
      <c r="D87" s="40">
        <v>13</v>
      </c>
      <c r="E87" s="40">
        <v>28</v>
      </c>
      <c r="F87" s="40">
        <v>8</v>
      </c>
      <c r="G87" s="40">
        <v>36</v>
      </c>
      <c r="H87" s="40"/>
      <c r="I87" s="6">
        <f t="shared" si="13"/>
        <v>0.3611111111111111</v>
      </c>
      <c r="J87" s="6">
        <f t="shared" si="12"/>
        <v>0.22222222222222221</v>
      </c>
    </row>
    <row r="88" spans="1:10">
      <c r="A88" s="25" t="s">
        <v>63</v>
      </c>
      <c r="B88" s="1">
        <v>2014</v>
      </c>
      <c r="C88" s="40">
        <v>26</v>
      </c>
      <c r="D88" s="40">
        <v>8</v>
      </c>
      <c r="E88" s="40">
        <v>23</v>
      </c>
      <c r="F88" s="40">
        <v>11</v>
      </c>
      <c r="G88" s="40">
        <v>34</v>
      </c>
      <c r="H88" s="40"/>
      <c r="I88" s="6">
        <f t="shared" si="13"/>
        <v>0.23529411764705882</v>
      </c>
      <c r="J88" s="6">
        <f t="shared" si="12"/>
        <v>0.3235294117647059</v>
      </c>
    </row>
    <row r="89" spans="1:10">
      <c r="A89" s="25" t="s">
        <v>64</v>
      </c>
      <c r="B89" s="1">
        <v>2014</v>
      </c>
      <c r="C89" s="40">
        <v>60</v>
      </c>
      <c r="D89" s="40">
        <v>10</v>
      </c>
      <c r="E89" s="40">
        <v>62</v>
      </c>
      <c r="F89" s="40">
        <v>8</v>
      </c>
      <c r="G89" s="40">
        <v>70</v>
      </c>
      <c r="H89" s="40"/>
      <c r="I89" s="6">
        <f t="shared" si="13"/>
        <v>0.14285714285714285</v>
      </c>
      <c r="J89" s="6">
        <f t="shared" si="12"/>
        <v>0.11428571428571428</v>
      </c>
    </row>
    <row r="90" spans="1:10">
      <c r="A90" s="25" t="s">
        <v>51</v>
      </c>
      <c r="B90" s="1">
        <v>2014</v>
      </c>
      <c r="C90" s="40">
        <v>25</v>
      </c>
      <c r="D90" s="40">
        <v>20</v>
      </c>
      <c r="E90" s="40">
        <v>31</v>
      </c>
      <c r="F90" s="40">
        <v>14</v>
      </c>
      <c r="G90" s="40">
        <v>45</v>
      </c>
      <c r="H90" s="40"/>
      <c r="I90" s="6">
        <f t="shared" si="13"/>
        <v>0.44444444444444442</v>
      </c>
      <c r="J90" s="6">
        <f t="shared" si="12"/>
        <v>0.31111111111111112</v>
      </c>
    </row>
    <row r="91" spans="1:10">
      <c r="A91" s="8" t="s">
        <v>66</v>
      </c>
      <c r="B91" s="1">
        <v>2014</v>
      </c>
      <c r="C91" s="40" t="s">
        <v>127</v>
      </c>
      <c r="D91" s="40" t="s">
        <v>127</v>
      </c>
      <c r="E91" s="40">
        <v>9</v>
      </c>
      <c r="F91" s="40">
        <v>7</v>
      </c>
      <c r="G91" s="40">
        <v>16</v>
      </c>
      <c r="H91" s="40"/>
      <c r="I91" s="6" t="s">
        <v>127</v>
      </c>
      <c r="J91" s="6">
        <f t="shared" si="12"/>
        <v>0.4375</v>
      </c>
    </row>
    <row r="92" spans="1:10">
      <c r="A92" s="1" t="s">
        <v>140</v>
      </c>
      <c r="B92" s="1">
        <v>2014</v>
      </c>
      <c r="C92" s="40" t="s">
        <v>127</v>
      </c>
      <c r="D92" s="40" t="s">
        <v>127</v>
      </c>
      <c r="E92" s="40">
        <v>4</v>
      </c>
      <c r="F92" s="40">
        <v>2</v>
      </c>
      <c r="G92" s="40">
        <v>6</v>
      </c>
      <c r="H92" s="40"/>
      <c r="I92" s="6" t="s">
        <v>127</v>
      </c>
      <c r="J92" s="6">
        <f t="shared" si="12"/>
        <v>0.33333333333333331</v>
      </c>
    </row>
    <row r="93" spans="1:10">
      <c r="A93" s="25" t="s">
        <v>77</v>
      </c>
      <c r="B93" s="1">
        <v>2014</v>
      </c>
      <c r="C93" s="40" t="s">
        <v>127</v>
      </c>
      <c r="D93" s="40" t="s">
        <v>127</v>
      </c>
      <c r="E93" s="40">
        <v>9</v>
      </c>
      <c r="F93" s="40">
        <v>3</v>
      </c>
      <c r="G93" s="40">
        <v>12</v>
      </c>
      <c r="H93" s="40"/>
      <c r="I93" s="6" t="s">
        <v>127</v>
      </c>
      <c r="J93" s="6">
        <f t="shared" si="12"/>
        <v>0.25</v>
      </c>
    </row>
    <row r="94" spans="1:10">
      <c r="A94" s="25" t="s">
        <v>133</v>
      </c>
      <c r="B94" s="1">
        <v>2014</v>
      </c>
      <c r="C94" s="40">
        <v>39</v>
      </c>
      <c r="D94" s="40">
        <v>19</v>
      </c>
      <c r="E94" s="40">
        <v>41</v>
      </c>
      <c r="F94" s="40">
        <v>17</v>
      </c>
      <c r="G94" s="40">
        <v>58</v>
      </c>
      <c r="H94" s="40"/>
      <c r="I94" s="6">
        <f t="shared" si="13"/>
        <v>0.32758620689655171</v>
      </c>
      <c r="J94" s="6">
        <f t="shared" si="12"/>
        <v>0.29310344827586204</v>
      </c>
    </row>
    <row r="95" spans="1:10">
      <c r="A95" s="25" t="s">
        <v>134</v>
      </c>
      <c r="B95" s="1">
        <v>2014</v>
      </c>
      <c r="C95" s="40">
        <v>14</v>
      </c>
      <c r="D95" s="40">
        <v>7</v>
      </c>
      <c r="E95" s="40">
        <v>18</v>
      </c>
      <c r="F95" s="40">
        <v>3</v>
      </c>
      <c r="G95" s="40">
        <v>21</v>
      </c>
      <c r="H95" s="40"/>
      <c r="I95" s="6">
        <f t="shared" si="13"/>
        <v>0.33333333333333331</v>
      </c>
      <c r="J95" s="6">
        <f t="shared" si="12"/>
        <v>0.14285714285714285</v>
      </c>
    </row>
    <row r="96" spans="1:10">
      <c r="A96" s="1" t="s">
        <v>144</v>
      </c>
      <c r="B96" s="1">
        <v>2014</v>
      </c>
      <c r="C96" s="40" t="s">
        <v>127</v>
      </c>
      <c r="D96" s="40" t="s">
        <v>127</v>
      </c>
      <c r="E96" s="40">
        <v>11</v>
      </c>
      <c r="F96" s="40">
        <v>1</v>
      </c>
      <c r="G96" s="40">
        <v>12</v>
      </c>
      <c r="H96" s="40"/>
      <c r="I96" s="6" t="s">
        <v>127</v>
      </c>
      <c r="J96" s="6">
        <f t="shared" si="12"/>
        <v>8.3333333333333329E-2</v>
      </c>
    </row>
    <row r="97" spans="1:10">
      <c r="A97" s="1"/>
      <c r="B97" s="1"/>
      <c r="C97" s="40"/>
      <c r="D97" s="40"/>
      <c r="E97" s="40"/>
      <c r="F97" s="40"/>
      <c r="G97" s="40"/>
      <c r="H97" s="40"/>
      <c r="I97" s="6"/>
      <c r="J97" s="6"/>
    </row>
    <row r="98" spans="1:10">
      <c r="A98" s="25" t="s">
        <v>145</v>
      </c>
      <c r="B98" s="1"/>
      <c r="D98" s="40"/>
      <c r="E98" s="40">
        <f>SUM(E71:E96)</f>
        <v>975</v>
      </c>
      <c r="F98" s="40">
        <f>SUM(F71:F96)</f>
        <v>262</v>
      </c>
      <c r="G98" s="40"/>
      <c r="H98" s="40"/>
      <c r="I98" s="6" t="s">
        <v>22</v>
      </c>
      <c r="J98" s="6">
        <f>F98/(E98+F98)</f>
        <v>0.211802748585287</v>
      </c>
    </row>
    <row r="99" spans="1:10">
      <c r="A99" s="25" t="s">
        <v>146</v>
      </c>
      <c r="B99" s="1"/>
      <c r="C99" s="40">
        <f>SUM(C71:C96)</f>
        <v>814</v>
      </c>
      <c r="D99" s="40">
        <f>SUM(D71:D96)</f>
        <v>342</v>
      </c>
      <c r="E99" s="40"/>
      <c r="F99" s="40"/>
      <c r="G99" s="40"/>
      <c r="H99" s="40"/>
      <c r="I99" s="6">
        <f>D99/(D99+C99)</f>
        <v>0.29584775086505188</v>
      </c>
      <c r="J99" s="6"/>
    </row>
    <row r="100" spans="1:10">
      <c r="A100" s="25" t="s">
        <v>147</v>
      </c>
      <c r="B100" s="1"/>
      <c r="C100" s="40"/>
      <c r="D100" s="40"/>
      <c r="E100" s="40"/>
      <c r="F100" s="40"/>
      <c r="G100" s="40">
        <f>SUM(G71:G96)</f>
        <v>1242</v>
      </c>
      <c r="H100" s="40"/>
      <c r="I100" s="6"/>
      <c r="J100" s="6"/>
    </row>
    <row r="101" spans="1:10">
      <c r="A101" s="1"/>
      <c r="B101" s="1"/>
      <c r="C101" s="40"/>
      <c r="D101" s="40"/>
      <c r="E101" s="40"/>
      <c r="F101" s="40"/>
      <c r="G101" s="40"/>
      <c r="H101" s="40"/>
      <c r="I101" s="6"/>
      <c r="J101" s="6"/>
    </row>
    <row r="102" spans="1:10">
      <c r="A102" s="1" t="s">
        <v>67</v>
      </c>
      <c r="B102" s="1">
        <v>2010</v>
      </c>
      <c r="C102" s="40" t="s">
        <v>127</v>
      </c>
      <c r="D102" s="40" t="s">
        <v>127</v>
      </c>
      <c r="E102" s="40">
        <v>7</v>
      </c>
      <c r="F102" s="40">
        <v>1</v>
      </c>
      <c r="G102" s="40">
        <v>8</v>
      </c>
      <c r="H102" s="40"/>
      <c r="I102" s="6" t="s">
        <v>127</v>
      </c>
      <c r="J102" s="6">
        <f t="shared" ref="J102" si="14">F102/(E102+F102)</f>
        <v>0.125</v>
      </c>
    </row>
    <row r="103" spans="1:10">
      <c r="A103" s="25" t="s">
        <v>68</v>
      </c>
      <c r="B103" s="1">
        <v>2010</v>
      </c>
      <c r="C103" s="40" t="s">
        <v>127</v>
      </c>
      <c r="D103" s="40" t="s">
        <v>127</v>
      </c>
      <c r="E103" s="40">
        <v>8</v>
      </c>
      <c r="F103" s="40">
        <v>0</v>
      </c>
      <c r="G103" s="40">
        <v>8</v>
      </c>
      <c r="H103" s="40"/>
      <c r="I103" s="6" t="s">
        <v>127</v>
      </c>
      <c r="J103" s="6">
        <f t="shared" ref="J103:J125" si="15">F103/(E103+F103)</f>
        <v>0</v>
      </c>
    </row>
    <row r="104" spans="1:10">
      <c r="A104" s="1" t="s">
        <v>70</v>
      </c>
      <c r="B104" s="1">
        <v>2010</v>
      </c>
      <c r="C104" s="40">
        <v>159</v>
      </c>
      <c r="D104" s="40">
        <v>55</v>
      </c>
      <c r="E104" s="40">
        <v>182</v>
      </c>
      <c r="F104" s="40">
        <v>32</v>
      </c>
      <c r="G104" s="40">
        <v>214</v>
      </c>
      <c r="H104" s="40"/>
      <c r="I104" s="6">
        <f t="shared" ref="I104:I125" si="16">D104/(C104+D104)</f>
        <v>0.2570093457943925</v>
      </c>
      <c r="J104" s="6">
        <f t="shared" si="15"/>
        <v>0.14953271028037382</v>
      </c>
    </row>
    <row r="105" spans="1:10">
      <c r="A105" s="1" t="s">
        <v>71</v>
      </c>
      <c r="B105" s="1">
        <v>2010</v>
      </c>
      <c r="C105" s="40">
        <v>96</v>
      </c>
      <c r="D105" s="40">
        <v>30</v>
      </c>
      <c r="E105" s="40">
        <v>107</v>
      </c>
      <c r="F105" s="40">
        <v>19</v>
      </c>
      <c r="G105" s="40">
        <v>126</v>
      </c>
      <c r="H105" s="40"/>
      <c r="I105" s="6">
        <f t="shared" si="16"/>
        <v>0.23809523809523808</v>
      </c>
      <c r="J105" s="6">
        <f t="shared" si="15"/>
        <v>0.15079365079365079</v>
      </c>
    </row>
    <row r="106" spans="1:10">
      <c r="A106" s="1" t="s">
        <v>72</v>
      </c>
      <c r="B106" s="1">
        <v>2010</v>
      </c>
      <c r="C106" s="40" t="s">
        <v>127</v>
      </c>
      <c r="D106" s="40" t="s">
        <v>127</v>
      </c>
      <c r="E106" s="40">
        <v>5</v>
      </c>
      <c r="F106" s="40">
        <v>1</v>
      </c>
      <c r="G106" s="40">
        <v>6</v>
      </c>
      <c r="H106" s="40"/>
      <c r="I106" s="6" t="s">
        <v>22</v>
      </c>
      <c r="J106" s="6">
        <f t="shared" si="15"/>
        <v>0.16666666666666666</v>
      </c>
    </row>
    <row r="107" spans="1:10">
      <c r="A107" s="1" t="s">
        <v>55</v>
      </c>
      <c r="B107" s="1">
        <v>2010</v>
      </c>
      <c r="C107" s="40">
        <v>27</v>
      </c>
      <c r="D107" s="40">
        <v>7</v>
      </c>
      <c r="E107" s="40">
        <v>29</v>
      </c>
      <c r="F107" s="40">
        <v>5</v>
      </c>
      <c r="G107" s="40">
        <v>34</v>
      </c>
      <c r="H107" s="40"/>
      <c r="I107" s="6">
        <f t="shared" si="16"/>
        <v>0.20588235294117646</v>
      </c>
      <c r="J107" s="6">
        <f t="shared" si="15"/>
        <v>0.14705882352941177</v>
      </c>
    </row>
    <row r="108" spans="1:10">
      <c r="A108" s="8" t="s">
        <v>128</v>
      </c>
      <c r="B108" s="1">
        <v>2010</v>
      </c>
      <c r="C108" s="40">
        <v>51</v>
      </c>
      <c r="D108" s="40">
        <v>34</v>
      </c>
      <c r="E108" s="40">
        <v>56</v>
      </c>
      <c r="F108" s="40">
        <v>29</v>
      </c>
      <c r="G108" s="40">
        <v>85</v>
      </c>
      <c r="H108" s="40"/>
      <c r="I108" s="6">
        <f t="shared" si="16"/>
        <v>0.4</v>
      </c>
      <c r="J108" s="6">
        <f t="shared" si="15"/>
        <v>0.3411764705882353</v>
      </c>
    </row>
    <row r="109" spans="1:10">
      <c r="A109" s="1" t="s">
        <v>56</v>
      </c>
      <c r="B109" s="1">
        <v>2010</v>
      </c>
      <c r="C109" s="40" t="s">
        <v>127</v>
      </c>
      <c r="D109" s="40" t="s">
        <v>127</v>
      </c>
      <c r="E109" s="40">
        <v>6</v>
      </c>
      <c r="F109" s="40">
        <v>2</v>
      </c>
      <c r="G109" s="40">
        <v>8</v>
      </c>
      <c r="H109" s="40"/>
      <c r="I109" s="6" t="s">
        <v>127</v>
      </c>
      <c r="J109" s="6">
        <f t="shared" si="15"/>
        <v>0.25</v>
      </c>
    </row>
    <row r="110" spans="1:10">
      <c r="A110" s="25" t="s">
        <v>73</v>
      </c>
      <c r="B110" s="1">
        <v>2010</v>
      </c>
      <c r="C110" s="40">
        <v>12</v>
      </c>
      <c r="D110" s="40">
        <v>1</v>
      </c>
      <c r="E110" s="40">
        <v>10</v>
      </c>
      <c r="F110" s="40">
        <v>3</v>
      </c>
      <c r="G110" s="40">
        <v>13</v>
      </c>
      <c r="H110" s="40"/>
      <c r="I110" s="6">
        <f t="shared" si="16"/>
        <v>7.6923076923076927E-2</v>
      </c>
      <c r="J110" s="6">
        <f t="shared" si="15"/>
        <v>0.23076923076923078</v>
      </c>
    </row>
    <row r="111" spans="1:10">
      <c r="A111" s="1" t="s">
        <v>57</v>
      </c>
      <c r="B111" s="1">
        <v>2010</v>
      </c>
      <c r="C111" s="40">
        <v>27</v>
      </c>
      <c r="D111" s="40">
        <v>11</v>
      </c>
      <c r="E111" s="40">
        <v>35</v>
      </c>
      <c r="F111" s="40">
        <v>3</v>
      </c>
      <c r="G111" s="40">
        <v>38</v>
      </c>
      <c r="H111" s="40"/>
      <c r="I111" s="6">
        <f t="shared" si="16"/>
        <v>0.28947368421052633</v>
      </c>
      <c r="J111" s="6">
        <f t="shared" si="15"/>
        <v>7.8947368421052627E-2</v>
      </c>
    </row>
    <row r="112" spans="1:10">
      <c r="A112" s="1" t="s">
        <v>58</v>
      </c>
      <c r="B112" s="1">
        <v>2010</v>
      </c>
      <c r="C112" s="40">
        <v>54</v>
      </c>
      <c r="D112" s="40">
        <v>18</v>
      </c>
      <c r="E112" s="40">
        <v>61</v>
      </c>
      <c r="F112" s="40">
        <v>11</v>
      </c>
      <c r="G112" s="40">
        <v>72</v>
      </c>
      <c r="H112" s="40"/>
      <c r="I112" s="6">
        <f t="shared" si="16"/>
        <v>0.25</v>
      </c>
      <c r="J112" s="6">
        <f t="shared" si="15"/>
        <v>0.15277777777777779</v>
      </c>
    </row>
    <row r="113" spans="1:10">
      <c r="A113" s="2" t="s">
        <v>59</v>
      </c>
      <c r="B113" s="1">
        <v>2010</v>
      </c>
      <c r="C113" s="40">
        <v>19</v>
      </c>
      <c r="D113" s="40">
        <v>3</v>
      </c>
      <c r="E113" s="40">
        <v>19</v>
      </c>
      <c r="F113" s="40">
        <v>3</v>
      </c>
      <c r="G113" s="40">
        <v>22</v>
      </c>
      <c r="H113" s="40"/>
      <c r="I113" s="6">
        <f t="shared" si="16"/>
        <v>0.13636363636363635</v>
      </c>
      <c r="J113" s="6">
        <f t="shared" si="15"/>
        <v>0.13636363636363635</v>
      </c>
    </row>
    <row r="114" spans="1:10">
      <c r="A114" s="26" t="s">
        <v>129</v>
      </c>
      <c r="B114" s="1">
        <v>2010</v>
      </c>
      <c r="C114" s="40">
        <v>115</v>
      </c>
      <c r="D114" s="40">
        <v>43</v>
      </c>
      <c r="E114" s="40">
        <v>123</v>
      </c>
      <c r="F114" s="40">
        <v>35</v>
      </c>
      <c r="G114" s="40">
        <v>158</v>
      </c>
      <c r="H114" s="40"/>
      <c r="I114" s="6">
        <f t="shared" si="16"/>
        <v>0.27215189873417722</v>
      </c>
      <c r="J114" s="6">
        <f t="shared" si="15"/>
        <v>0.22151898734177214</v>
      </c>
    </row>
    <row r="115" spans="1:10">
      <c r="A115" s="2" t="s">
        <v>60</v>
      </c>
      <c r="B115" s="1">
        <v>2010</v>
      </c>
      <c r="C115" s="40">
        <v>15</v>
      </c>
      <c r="D115" s="40">
        <v>7</v>
      </c>
      <c r="E115" s="40">
        <v>17</v>
      </c>
      <c r="F115" s="40">
        <v>5</v>
      </c>
      <c r="G115" s="40">
        <v>22</v>
      </c>
      <c r="H115" s="40"/>
      <c r="I115" s="6">
        <f t="shared" si="16"/>
        <v>0.31818181818181818</v>
      </c>
      <c r="J115" s="6">
        <f t="shared" si="15"/>
        <v>0.22727272727272727</v>
      </c>
    </row>
    <row r="116" spans="1:10">
      <c r="A116" s="26" t="s">
        <v>61</v>
      </c>
      <c r="B116" s="1">
        <v>2010</v>
      </c>
      <c r="C116" s="40">
        <v>76</v>
      </c>
      <c r="D116" s="40">
        <v>26</v>
      </c>
      <c r="E116" s="40">
        <v>65</v>
      </c>
      <c r="F116" s="40">
        <v>3</v>
      </c>
      <c r="G116" s="40">
        <v>102</v>
      </c>
      <c r="H116" s="40"/>
      <c r="I116" s="6">
        <f t="shared" si="16"/>
        <v>0.25490196078431371</v>
      </c>
      <c r="J116" s="6">
        <f t="shared" si="15"/>
        <v>4.4117647058823532E-2</v>
      </c>
    </row>
    <row r="117" spans="1:10">
      <c r="A117" s="27" t="s">
        <v>131</v>
      </c>
      <c r="B117" s="1">
        <v>2010</v>
      </c>
      <c r="C117" s="40">
        <v>17</v>
      </c>
      <c r="D117" s="40">
        <v>9</v>
      </c>
      <c r="E117" s="40">
        <v>22</v>
      </c>
      <c r="F117" s="40">
        <v>4</v>
      </c>
      <c r="G117" s="40">
        <v>26</v>
      </c>
      <c r="H117" s="40"/>
      <c r="I117" s="6">
        <f t="shared" si="16"/>
        <v>0.34615384615384615</v>
      </c>
      <c r="J117" s="6">
        <f t="shared" si="15"/>
        <v>0.15384615384615385</v>
      </c>
    </row>
    <row r="118" spans="1:10">
      <c r="A118" s="27" t="s">
        <v>62</v>
      </c>
      <c r="B118" s="1">
        <v>2010</v>
      </c>
      <c r="C118" s="40">
        <v>14</v>
      </c>
      <c r="D118" s="40">
        <v>10</v>
      </c>
      <c r="E118" s="40">
        <v>16</v>
      </c>
      <c r="F118" s="40">
        <v>8</v>
      </c>
      <c r="G118" s="40">
        <v>24</v>
      </c>
      <c r="H118" s="40"/>
      <c r="I118" s="6">
        <f t="shared" si="16"/>
        <v>0.41666666666666669</v>
      </c>
      <c r="J118" s="6">
        <f t="shared" si="15"/>
        <v>0.33333333333333331</v>
      </c>
    </row>
    <row r="119" spans="1:10">
      <c r="A119" s="25" t="s">
        <v>63</v>
      </c>
      <c r="B119" s="1">
        <v>2010</v>
      </c>
      <c r="C119" s="40">
        <v>12</v>
      </c>
      <c r="D119" s="40">
        <v>1</v>
      </c>
      <c r="E119" s="40">
        <v>9</v>
      </c>
      <c r="F119" s="40">
        <v>4</v>
      </c>
      <c r="G119" s="40">
        <v>13</v>
      </c>
      <c r="H119" s="40"/>
      <c r="I119" s="6">
        <f t="shared" si="16"/>
        <v>7.6923076923076927E-2</v>
      </c>
      <c r="J119" s="6">
        <f t="shared" si="15"/>
        <v>0.30769230769230771</v>
      </c>
    </row>
    <row r="120" spans="1:10">
      <c r="A120" s="25" t="s">
        <v>64</v>
      </c>
      <c r="B120" s="1">
        <v>2010</v>
      </c>
      <c r="C120" s="40">
        <v>58</v>
      </c>
      <c r="D120" s="40">
        <v>8</v>
      </c>
      <c r="E120" s="40">
        <v>60</v>
      </c>
      <c r="F120" s="40">
        <v>6</v>
      </c>
      <c r="G120" s="40">
        <v>66</v>
      </c>
      <c r="H120" s="40"/>
      <c r="I120" s="6">
        <f t="shared" si="16"/>
        <v>0.12121212121212122</v>
      </c>
      <c r="J120" s="6">
        <f t="shared" si="15"/>
        <v>9.0909090909090912E-2</v>
      </c>
    </row>
    <row r="121" spans="1:10">
      <c r="A121" s="25" t="s">
        <v>51</v>
      </c>
      <c r="B121" s="1">
        <v>2010</v>
      </c>
      <c r="C121" s="40">
        <v>26</v>
      </c>
      <c r="D121" s="40">
        <v>21</v>
      </c>
      <c r="E121" s="40">
        <v>34</v>
      </c>
      <c r="F121" s="40">
        <v>13</v>
      </c>
      <c r="G121" s="40">
        <v>47</v>
      </c>
      <c r="H121" s="40"/>
      <c r="I121" s="6">
        <f t="shared" si="16"/>
        <v>0.44680851063829785</v>
      </c>
      <c r="J121" s="6">
        <f t="shared" si="15"/>
        <v>0.27659574468085107</v>
      </c>
    </row>
    <row r="122" spans="1:10">
      <c r="A122" s="26" t="s">
        <v>66</v>
      </c>
      <c r="B122" s="1">
        <v>2010</v>
      </c>
      <c r="C122" s="40">
        <v>12</v>
      </c>
      <c r="D122" s="40">
        <v>6</v>
      </c>
      <c r="E122" s="40">
        <v>12</v>
      </c>
      <c r="F122" s="40">
        <v>6</v>
      </c>
      <c r="G122" s="40">
        <v>18</v>
      </c>
      <c r="H122" s="40"/>
      <c r="I122" s="6">
        <f t="shared" si="16"/>
        <v>0.33333333333333331</v>
      </c>
      <c r="J122" s="6">
        <f t="shared" si="15"/>
        <v>0.33333333333333331</v>
      </c>
    </row>
    <row r="123" spans="1:10">
      <c r="A123" s="27" t="s">
        <v>77</v>
      </c>
      <c r="B123" s="1">
        <v>2010</v>
      </c>
      <c r="C123" s="40" t="s">
        <v>127</v>
      </c>
      <c r="D123" s="40" t="s">
        <v>127</v>
      </c>
      <c r="E123" s="40">
        <v>7</v>
      </c>
      <c r="F123" s="40">
        <v>3</v>
      </c>
      <c r="G123" s="40">
        <v>10</v>
      </c>
      <c r="H123" s="40"/>
      <c r="I123" s="6" t="s">
        <v>127</v>
      </c>
      <c r="J123" s="6">
        <f t="shared" si="15"/>
        <v>0.3</v>
      </c>
    </row>
    <row r="124" spans="1:10">
      <c r="A124" s="27" t="s">
        <v>133</v>
      </c>
      <c r="B124" s="1">
        <v>2010</v>
      </c>
      <c r="C124" s="40">
        <v>18</v>
      </c>
      <c r="D124" s="40">
        <v>4</v>
      </c>
      <c r="E124" s="40">
        <v>16</v>
      </c>
      <c r="F124" s="40">
        <v>6</v>
      </c>
      <c r="G124" s="40">
        <v>22</v>
      </c>
      <c r="H124" s="40"/>
      <c r="I124" s="6">
        <f t="shared" si="16"/>
        <v>0.18181818181818182</v>
      </c>
      <c r="J124" s="6">
        <f t="shared" si="15"/>
        <v>0.27272727272727271</v>
      </c>
    </row>
    <row r="125" spans="1:10">
      <c r="A125" s="25" t="s">
        <v>134</v>
      </c>
      <c r="B125" s="1">
        <v>2010</v>
      </c>
      <c r="C125" s="40">
        <v>17</v>
      </c>
      <c r="D125" s="40">
        <v>8</v>
      </c>
      <c r="E125" s="40">
        <v>22</v>
      </c>
      <c r="F125" s="40">
        <v>3</v>
      </c>
      <c r="G125" s="40">
        <v>25</v>
      </c>
      <c r="H125" s="40"/>
      <c r="I125" s="6">
        <f t="shared" si="16"/>
        <v>0.32</v>
      </c>
      <c r="J125" s="6">
        <f t="shared" si="15"/>
        <v>0.12</v>
      </c>
    </row>
    <row r="127" spans="1:10">
      <c r="A127" s="25" t="s">
        <v>148</v>
      </c>
      <c r="B127" s="1"/>
      <c r="D127" s="40"/>
      <c r="E127" s="40">
        <f>SUM(E102:E125)</f>
        <v>928</v>
      </c>
      <c r="F127" s="40">
        <f>SUM(F102:F125)</f>
        <v>205</v>
      </c>
      <c r="G127" s="40"/>
      <c r="H127" s="40"/>
      <c r="I127" s="6" t="s">
        <v>22</v>
      </c>
      <c r="J127" s="6">
        <f>F127/(F127+E127)</f>
        <v>0.18093556928508384</v>
      </c>
    </row>
    <row r="128" spans="1:10">
      <c r="A128" s="25" t="s">
        <v>149</v>
      </c>
      <c r="B128" s="1"/>
      <c r="C128" s="40">
        <f>SUM(C102:C125)</f>
        <v>825</v>
      </c>
      <c r="D128" s="40">
        <f>SUM(D102:D125)</f>
        <v>302</v>
      </c>
      <c r="E128" s="40"/>
      <c r="F128" s="40"/>
      <c r="G128" s="40"/>
      <c r="H128" s="40"/>
      <c r="I128" s="6">
        <f>D128/(D128+C128)</f>
        <v>0.26796805678793256</v>
      </c>
      <c r="J128" s="6"/>
    </row>
    <row r="129" spans="1:7">
      <c r="A129" t="s">
        <v>150</v>
      </c>
      <c r="G129" s="39">
        <f>SUM(G102:G125)</f>
        <v>1167</v>
      </c>
    </row>
  </sheetData>
  <mergeCells count="1">
    <mergeCell ref="M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007F-6AAE-40CD-BA88-7418D5A5162E}">
  <dimension ref="A1:AN95"/>
  <sheetViews>
    <sheetView topLeftCell="A82" zoomScaleNormal="100" workbookViewId="0">
      <selection activeCell="B1" sqref="B1"/>
    </sheetView>
  </sheetViews>
  <sheetFormatPr defaultColWidth="9.1796875" defaultRowHeight="14.5"/>
  <cols>
    <col min="1" max="1" width="44.7265625" bestFit="1" customWidth="1"/>
    <col min="2" max="2" width="11.7265625" style="39" customWidth="1"/>
    <col min="3" max="15" width="10.1796875" style="39" customWidth="1"/>
    <col min="16" max="16" width="19.7265625" style="39" customWidth="1"/>
    <col min="17" max="29" width="10.1796875" style="39" customWidth="1"/>
    <col min="30" max="40" width="9.1796875" style="39"/>
  </cols>
  <sheetData>
    <row r="1" spans="1:29">
      <c r="A1" s="29" t="s">
        <v>151</v>
      </c>
      <c r="B1" s="68" t="s">
        <v>152</v>
      </c>
      <c r="Y1" s="65"/>
    </row>
    <row r="2" spans="1:29">
      <c r="C2" s="79" t="s">
        <v>101</v>
      </c>
      <c r="D2" s="79"/>
      <c r="E2" s="79"/>
      <c r="F2" s="79"/>
      <c r="G2" s="54"/>
      <c r="H2" s="37"/>
      <c r="I2" s="79" t="s">
        <v>102</v>
      </c>
      <c r="J2" s="79"/>
      <c r="K2" s="79"/>
      <c r="L2" s="79"/>
      <c r="M2" s="54"/>
      <c r="N2" s="79">
        <v>2020</v>
      </c>
      <c r="O2" s="79"/>
      <c r="P2" s="79"/>
      <c r="Q2" s="82"/>
      <c r="R2" s="79">
        <v>2018</v>
      </c>
      <c r="S2" s="79"/>
      <c r="T2" s="79"/>
      <c r="U2" s="79"/>
      <c r="V2" s="80">
        <v>2014</v>
      </c>
      <c r="W2" s="79"/>
      <c r="X2" s="79"/>
      <c r="Y2" s="81"/>
      <c r="Z2" s="79">
        <v>2010</v>
      </c>
      <c r="AA2" s="79"/>
      <c r="AB2" s="79"/>
      <c r="AC2" s="79"/>
    </row>
    <row r="3" spans="1:29">
      <c r="A3" s="1" t="s">
        <v>26</v>
      </c>
      <c r="B3" s="48" t="s">
        <v>103</v>
      </c>
      <c r="C3" s="48" t="s">
        <v>104</v>
      </c>
      <c r="D3" s="48" t="s">
        <v>108</v>
      </c>
      <c r="E3" s="48" t="s">
        <v>153</v>
      </c>
      <c r="F3" s="40" t="s">
        <v>154</v>
      </c>
      <c r="G3" s="41" t="s">
        <v>155</v>
      </c>
      <c r="H3" s="48" t="s">
        <v>103</v>
      </c>
      <c r="I3" s="48" t="s">
        <v>104</v>
      </c>
      <c r="J3" s="48" t="s">
        <v>108</v>
      </c>
      <c r="K3" s="48" t="s">
        <v>153</v>
      </c>
      <c r="L3" s="40" t="s">
        <v>154</v>
      </c>
      <c r="M3" s="41" t="s">
        <v>155</v>
      </c>
      <c r="N3" s="40" t="s">
        <v>82</v>
      </c>
      <c r="O3" s="40" t="s">
        <v>83</v>
      </c>
      <c r="P3" s="40" t="s">
        <v>17</v>
      </c>
      <c r="Q3" s="41" t="s">
        <v>16</v>
      </c>
      <c r="R3" s="40" t="s">
        <v>82</v>
      </c>
      <c r="S3" s="40" t="s">
        <v>83</v>
      </c>
      <c r="T3" s="40" t="s">
        <v>17</v>
      </c>
      <c r="U3" s="66" t="s">
        <v>16</v>
      </c>
      <c r="V3" s="40" t="s">
        <v>82</v>
      </c>
      <c r="W3" s="40" t="s">
        <v>83</v>
      </c>
      <c r="X3" s="40" t="s">
        <v>17</v>
      </c>
      <c r="Y3" s="66" t="s">
        <v>16</v>
      </c>
      <c r="Z3" s="40" t="s">
        <v>82</v>
      </c>
      <c r="AA3" s="40" t="s">
        <v>83</v>
      </c>
      <c r="AB3" s="40" t="s">
        <v>17</v>
      </c>
      <c r="AC3" s="40" t="s">
        <v>16</v>
      </c>
    </row>
    <row r="4" spans="1:29">
      <c r="A4" s="1" t="s">
        <v>67</v>
      </c>
      <c r="B4" s="45" t="s">
        <v>127</v>
      </c>
      <c r="C4" s="42" t="s">
        <v>127</v>
      </c>
      <c r="D4" s="42" t="s">
        <v>127</v>
      </c>
      <c r="E4" s="42" t="s">
        <v>127</v>
      </c>
      <c r="F4" s="42" t="s">
        <v>127</v>
      </c>
      <c r="G4" s="43" t="s">
        <v>127</v>
      </c>
      <c r="H4" s="56">
        <v>0.14285714285714285</v>
      </c>
      <c r="I4" s="42">
        <v>8.3333333333333329E-2</v>
      </c>
      <c r="J4" s="42">
        <v>0.2</v>
      </c>
      <c r="K4" s="42">
        <v>0.125</v>
      </c>
      <c r="L4" s="42">
        <v>-0.11666666666666668</v>
      </c>
      <c r="M4" s="43">
        <v>-5.7142857142857162E-2</v>
      </c>
      <c r="N4" s="40" t="s">
        <v>127</v>
      </c>
      <c r="O4" s="57" t="s">
        <v>127</v>
      </c>
      <c r="P4" s="57">
        <v>6</v>
      </c>
      <c r="Q4" s="58">
        <v>1</v>
      </c>
      <c r="R4" s="40" t="s">
        <v>127</v>
      </c>
      <c r="S4" s="40" t="s">
        <v>127</v>
      </c>
      <c r="T4" s="40">
        <v>11</v>
      </c>
      <c r="U4" s="66">
        <v>1</v>
      </c>
      <c r="V4" s="40" t="s">
        <v>127</v>
      </c>
      <c r="W4" s="40" t="s">
        <v>127</v>
      </c>
      <c r="X4" s="40">
        <v>4</v>
      </c>
      <c r="Y4" s="66">
        <v>1</v>
      </c>
      <c r="Z4" s="40" t="s">
        <v>127</v>
      </c>
      <c r="AA4" s="40" t="s">
        <v>127</v>
      </c>
      <c r="AB4" s="40">
        <v>7</v>
      </c>
      <c r="AC4" s="40">
        <v>1</v>
      </c>
    </row>
    <row r="5" spans="1:29">
      <c r="A5" s="25" t="s">
        <v>68</v>
      </c>
      <c r="B5" s="45" t="s">
        <v>127</v>
      </c>
      <c r="C5" s="42" t="s">
        <v>127</v>
      </c>
      <c r="D5" s="42" t="s">
        <v>127</v>
      </c>
      <c r="E5" s="42" t="s">
        <v>127</v>
      </c>
      <c r="F5" s="42" t="s">
        <v>127</v>
      </c>
      <c r="G5" s="43" t="s">
        <v>127</v>
      </c>
      <c r="H5" s="56">
        <v>0.16666666666666666</v>
      </c>
      <c r="I5" s="42">
        <v>0.25</v>
      </c>
      <c r="J5" s="42">
        <v>0.2857142857142857</v>
      </c>
      <c r="K5" s="42">
        <v>0</v>
      </c>
      <c r="L5" s="42">
        <v>-3.5714285714285698E-2</v>
      </c>
      <c r="M5" s="43">
        <v>-0.11904761904761904</v>
      </c>
      <c r="N5" s="57" t="s">
        <v>127</v>
      </c>
      <c r="O5" s="57" t="s">
        <v>127</v>
      </c>
      <c r="P5" s="57">
        <v>10</v>
      </c>
      <c r="Q5" s="58">
        <v>2</v>
      </c>
      <c r="R5" s="40" t="s">
        <v>127</v>
      </c>
      <c r="S5" s="40" t="s">
        <v>127</v>
      </c>
      <c r="T5" s="40">
        <v>6</v>
      </c>
      <c r="U5" s="66">
        <v>2</v>
      </c>
      <c r="V5" s="40" t="s">
        <v>127</v>
      </c>
      <c r="W5" s="40" t="s">
        <v>127</v>
      </c>
      <c r="X5" s="40">
        <v>5</v>
      </c>
      <c r="Y5" s="66">
        <v>2</v>
      </c>
      <c r="Z5" s="40" t="s">
        <v>127</v>
      </c>
      <c r="AA5" s="40" t="s">
        <v>127</v>
      </c>
      <c r="AB5" s="40">
        <v>8</v>
      </c>
      <c r="AC5" s="40">
        <v>0</v>
      </c>
    </row>
    <row r="6" spans="1:29">
      <c r="A6" s="2" t="s">
        <v>70</v>
      </c>
      <c r="B6" s="45">
        <v>0.27108433734939757</v>
      </c>
      <c r="C6" s="42">
        <v>0.29347826086956524</v>
      </c>
      <c r="D6" s="42">
        <v>0.26315789473684209</v>
      </c>
      <c r="E6" s="42">
        <v>0.2570093457943925</v>
      </c>
      <c r="F6" s="42">
        <v>3.0320366132723153E-2</v>
      </c>
      <c r="G6" s="43">
        <v>7.9264426125554843E-3</v>
      </c>
      <c r="H6" s="56">
        <v>0.18072289156626506</v>
      </c>
      <c r="I6" s="42">
        <v>0.17391304347826086</v>
      </c>
      <c r="J6" s="42">
        <v>0.15789473684210525</v>
      </c>
      <c r="K6" s="42">
        <v>0.14953271028037382</v>
      </c>
      <c r="L6" s="42">
        <v>1.601830663615561E-2</v>
      </c>
      <c r="M6" s="43">
        <v>2.2828154724159805E-2</v>
      </c>
      <c r="N6" s="57">
        <v>121</v>
      </c>
      <c r="O6" s="57">
        <v>45</v>
      </c>
      <c r="P6" s="57">
        <v>136</v>
      </c>
      <c r="Q6" s="58">
        <v>30</v>
      </c>
      <c r="R6" s="40">
        <v>130</v>
      </c>
      <c r="S6" s="40">
        <v>54</v>
      </c>
      <c r="T6" s="40">
        <v>152</v>
      </c>
      <c r="U6" s="66">
        <v>32</v>
      </c>
      <c r="V6" s="40">
        <v>140</v>
      </c>
      <c r="W6" s="40">
        <v>50</v>
      </c>
      <c r="X6" s="40">
        <v>160</v>
      </c>
      <c r="Y6" s="66">
        <v>30</v>
      </c>
      <c r="Z6" s="40">
        <v>159</v>
      </c>
      <c r="AA6" s="40">
        <v>55</v>
      </c>
      <c r="AB6" s="40">
        <v>182</v>
      </c>
      <c r="AC6" s="40">
        <v>32</v>
      </c>
    </row>
    <row r="7" spans="1:29">
      <c r="A7" s="2" t="s">
        <v>71</v>
      </c>
      <c r="B7" s="45">
        <v>0.27559055118110237</v>
      </c>
      <c r="C7" s="42">
        <v>0.30188679245283018</v>
      </c>
      <c r="D7" s="42">
        <v>0.29245283018867924</v>
      </c>
      <c r="E7" s="42">
        <v>0.23809523809523808</v>
      </c>
      <c r="F7" s="42">
        <v>9.4339622641509413E-3</v>
      </c>
      <c r="G7" s="43">
        <v>-1.6862279007576864E-2</v>
      </c>
      <c r="H7" s="56">
        <v>0.23622047244094488</v>
      </c>
      <c r="I7" s="42">
        <v>0.18867924528301888</v>
      </c>
      <c r="J7" s="42">
        <v>0.14150943396226415</v>
      </c>
      <c r="K7" s="42">
        <v>0.15079365079365079</v>
      </c>
      <c r="L7" s="42">
        <v>4.7169811320754734E-2</v>
      </c>
      <c r="M7" s="43">
        <v>9.4711038478680731E-2</v>
      </c>
      <c r="N7" s="57">
        <v>92</v>
      </c>
      <c r="O7" s="57">
        <v>35</v>
      </c>
      <c r="P7" s="57">
        <v>97</v>
      </c>
      <c r="Q7" s="58">
        <v>30</v>
      </c>
      <c r="R7" s="40">
        <v>74</v>
      </c>
      <c r="S7" s="40">
        <v>32</v>
      </c>
      <c r="T7" s="40">
        <v>86</v>
      </c>
      <c r="U7" s="66">
        <v>20</v>
      </c>
      <c r="V7" s="40">
        <v>75</v>
      </c>
      <c r="W7" s="40">
        <v>31</v>
      </c>
      <c r="X7" s="40">
        <v>91</v>
      </c>
      <c r="Y7" s="66">
        <v>15</v>
      </c>
      <c r="Z7" s="40">
        <v>96</v>
      </c>
      <c r="AA7" s="40">
        <v>30</v>
      </c>
      <c r="AB7" s="40">
        <v>107</v>
      </c>
      <c r="AC7" s="40">
        <v>19</v>
      </c>
    </row>
    <row r="8" spans="1:29">
      <c r="A8" s="2" t="s">
        <v>55</v>
      </c>
      <c r="B8" s="45">
        <v>0.16666666666666666</v>
      </c>
      <c r="C8" s="42">
        <v>0.2</v>
      </c>
      <c r="D8" s="42">
        <v>0.22222222222222221</v>
      </c>
      <c r="E8" s="42">
        <v>0.20588235294117646</v>
      </c>
      <c r="F8" s="42">
        <v>-2.2222222222222199E-2</v>
      </c>
      <c r="G8" s="43">
        <v>-5.5555555555555552E-2</v>
      </c>
      <c r="H8" s="56">
        <v>0.25</v>
      </c>
      <c r="I8" s="42">
        <v>0.16</v>
      </c>
      <c r="J8" s="42">
        <v>0.14814814814814814</v>
      </c>
      <c r="K8" s="42">
        <v>0.14705882352941177</v>
      </c>
      <c r="L8" s="42">
        <v>1.1851851851851863E-2</v>
      </c>
      <c r="M8" s="43">
        <v>0.10185185185185186</v>
      </c>
      <c r="N8" s="57">
        <v>20</v>
      </c>
      <c r="O8" s="57">
        <v>4</v>
      </c>
      <c r="P8" s="57">
        <v>18</v>
      </c>
      <c r="Q8" s="58">
        <v>6</v>
      </c>
      <c r="R8" s="40">
        <v>20</v>
      </c>
      <c r="S8" s="40">
        <v>5</v>
      </c>
      <c r="T8" s="40">
        <v>21</v>
      </c>
      <c r="U8" s="66">
        <v>4</v>
      </c>
      <c r="V8" s="40">
        <v>21</v>
      </c>
      <c r="W8" s="40">
        <v>6</v>
      </c>
      <c r="X8" s="40">
        <v>23</v>
      </c>
      <c r="Y8" s="66">
        <v>4</v>
      </c>
      <c r="Z8" s="40">
        <v>27</v>
      </c>
      <c r="AA8" s="40">
        <v>7</v>
      </c>
      <c r="AB8" s="40">
        <v>29</v>
      </c>
      <c r="AC8" s="40">
        <v>5</v>
      </c>
    </row>
    <row r="9" spans="1:29">
      <c r="A9" s="8" t="s">
        <v>128</v>
      </c>
      <c r="B9" s="45">
        <v>0.45528455284552843</v>
      </c>
      <c r="C9" s="42">
        <v>0.47706422018348627</v>
      </c>
      <c r="D9" s="42">
        <v>0.43478260869565216</v>
      </c>
      <c r="E9" s="42">
        <v>0.4</v>
      </c>
      <c r="F9" s="42">
        <v>4.2281611487834103E-2</v>
      </c>
      <c r="G9" s="43">
        <v>2.0501944149876272E-2</v>
      </c>
      <c r="H9" s="56">
        <v>0.43902439024390244</v>
      </c>
      <c r="I9" s="42">
        <v>0.38532110091743121</v>
      </c>
      <c r="J9" s="42">
        <v>0.38260869565217392</v>
      </c>
      <c r="K9" s="42">
        <v>0.3411764705882353</v>
      </c>
      <c r="L9" s="42">
        <v>2.7124052652572894E-3</v>
      </c>
      <c r="M9" s="43">
        <v>5.6415694591728516E-2</v>
      </c>
      <c r="N9" s="57">
        <v>67</v>
      </c>
      <c r="O9" s="57">
        <v>56</v>
      </c>
      <c r="P9" s="57">
        <v>69</v>
      </c>
      <c r="Q9" s="58">
        <v>54</v>
      </c>
      <c r="R9" s="40">
        <v>57</v>
      </c>
      <c r="S9" s="40">
        <v>52</v>
      </c>
      <c r="T9" s="40">
        <v>67</v>
      </c>
      <c r="U9" s="66">
        <v>42</v>
      </c>
      <c r="V9" s="40">
        <v>65</v>
      </c>
      <c r="W9" s="40">
        <v>50</v>
      </c>
      <c r="X9" s="40">
        <v>71</v>
      </c>
      <c r="Y9" s="66">
        <v>44</v>
      </c>
      <c r="Z9" s="40">
        <v>51</v>
      </c>
      <c r="AA9" s="40">
        <v>34</v>
      </c>
      <c r="AB9" s="40">
        <v>56</v>
      </c>
      <c r="AC9" s="40">
        <v>29</v>
      </c>
    </row>
    <row r="10" spans="1:29">
      <c r="A10" s="1" t="s">
        <v>56</v>
      </c>
      <c r="B10" s="45">
        <v>0.23529411764705882</v>
      </c>
      <c r="C10" s="42" t="s">
        <v>127</v>
      </c>
      <c r="D10" s="42" t="s">
        <v>127</v>
      </c>
      <c r="E10" s="42" t="s">
        <v>127</v>
      </c>
      <c r="F10" s="42" t="s">
        <v>127</v>
      </c>
      <c r="G10" s="43" t="s">
        <v>127</v>
      </c>
      <c r="H10" s="56">
        <v>0.35294117647058826</v>
      </c>
      <c r="I10" s="42">
        <v>0.29411764705882354</v>
      </c>
      <c r="J10" s="42">
        <v>0.42857142857142855</v>
      </c>
      <c r="K10" s="42">
        <v>0.25</v>
      </c>
      <c r="L10" s="42">
        <v>-0.13445378151260501</v>
      </c>
      <c r="M10" s="43">
        <v>-7.5630252100840289E-2</v>
      </c>
      <c r="N10" s="57">
        <v>13</v>
      </c>
      <c r="O10" s="57">
        <v>4</v>
      </c>
      <c r="P10" s="57">
        <v>11</v>
      </c>
      <c r="Q10" s="58">
        <v>6</v>
      </c>
      <c r="R10" s="40" t="s">
        <v>127</v>
      </c>
      <c r="S10" s="40" t="s">
        <v>127</v>
      </c>
      <c r="T10" s="40">
        <v>12</v>
      </c>
      <c r="U10" s="66">
        <v>5</v>
      </c>
      <c r="V10" s="40" t="s">
        <v>127</v>
      </c>
      <c r="W10" s="40" t="s">
        <v>127</v>
      </c>
      <c r="X10" s="40">
        <v>8</v>
      </c>
      <c r="Y10" s="66">
        <v>6</v>
      </c>
      <c r="Z10" s="40" t="s">
        <v>127</v>
      </c>
      <c r="AA10" s="40" t="s">
        <v>127</v>
      </c>
      <c r="AB10" s="40">
        <v>6</v>
      </c>
      <c r="AC10" s="40">
        <v>2</v>
      </c>
    </row>
    <row r="11" spans="1:29">
      <c r="A11" s="25" t="s">
        <v>73</v>
      </c>
      <c r="B11" s="45" t="s">
        <v>127</v>
      </c>
      <c r="C11" s="42" t="s">
        <v>127</v>
      </c>
      <c r="D11" s="42" t="s">
        <v>127</v>
      </c>
      <c r="E11" s="42" t="s">
        <v>127</v>
      </c>
      <c r="F11" s="42" t="s">
        <v>127</v>
      </c>
      <c r="G11" s="43" t="s">
        <v>127</v>
      </c>
      <c r="H11" s="56">
        <v>0.21428571428571427</v>
      </c>
      <c r="I11" s="42">
        <v>0.33333333333333331</v>
      </c>
      <c r="J11" s="42">
        <v>0.2857142857142857</v>
      </c>
      <c r="K11" s="42">
        <v>0.23076923076923078</v>
      </c>
      <c r="L11" s="42">
        <v>4.7619047619047616E-2</v>
      </c>
      <c r="M11" s="43">
        <v>-7.1428571428571425E-2</v>
      </c>
      <c r="N11" s="57" t="s">
        <v>127</v>
      </c>
      <c r="O11" s="57" t="s">
        <v>127</v>
      </c>
      <c r="P11" s="57">
        <v>11</v>
      </c>
      <c r="Q11" s="58">
        <v>3</v>
      </c>
      <c r="R11" s="40" t="s">
        <v>127</v>
      </c>
      <c r="S11" s="40" t="s">
        <v>127</v>
      </c>
      <c r="T11" s="40">
        <v>8</v>
      </c>
      <c r="U11" s="66">
        <v>4</v>
      </c>
      <c r="V11" s="40" t="s">
        <v>127</v>
      </c>
      <c r="W11" s="40" t="s">
        <v>127</v>
      </c>
      <c r="X11" s="40">
        <v>10</v>
      </c>
      <c r="Y11" s="66">
        <v>4</v>
      </c>
      <c r="Z11" s="40" t="s">
        <v>127</v>
      </c>
      <c r="AA11" s="40" t="s">
        <v>127</v>
      </c>
      <c r="AB11" s="40">
        <v>10</v>
      </c>
      <c r="AC11" s="40">
        <v>3</v>
      </c>
    </row>
    <row r="12" spans="1:29">
      <c r="A12" s="2" t="s">
        <v>57</v>
      </c>
      <c r="B12" s="45">
        <v>0.31707317073170732</v>
      </c>
      <c r="C12" s="42">
        <v>0.31818181818181818</v>
      </c>
      <c r="D12" s="42">
        <v>0.29729729729729731</v>
      </c>
      <c r="E12" s="42">
        <v>0.28947368421052633</v>
      </c>
      <c r="F12" s="42">
        <v>2.0884520884520863E-2</v>
      </c>
      <c r="G12" s="43">
        <v>1.9775873434410007E-2</v>
      </c>
      <c r="H12" s="56">
        <v>0.1951219512195122</v>
      </c>
      <c r="I12" s="42">
        <v>0.18181818181818182</v>
      </c>
      <c r="J12" s="42">
        <v>0.16216216216216217</v>
      </c>
      <c r="K12" s="42">
        <v>7.8947368421052627E-2</v>
      </c>
      <c r="L12" s="42">
        <v>1.9656019656019652E-2</v>
      </c>
      <c r="M12" s="43">
        <v>3.2959789057350031E-2</v>
      </c>
      <c r="N12" s="57">
        <v>28</v>
      </c>
      <c r="O12" s="57">
        <v>13</v>
      </c>
      <c r="P12" s="57">
        <v>33</v>
      </c>
      <c r="Q12" s="58">
        <v>8</v>
      </c>
      <c r="R12" s="40">
        <v>30</v>
      </c>
      <c r="S12" s="40">
        <v>14</v>
      </c>
      <c r="T12" s="40">
        <v>36</v>
      </c>
      <c r="U12" s="66">
        <v>8</v>
      </c>
      <c r="V12" s="40">
        <v>26</v>
      </c>
      <c r="W12" s="40">
        <v>11</v>
      </c>
      <c r="X12" s="40">
        <v>31</v>
      </c>
      <c r="Y12" s="66">
        <v>6</v>
      </c>
      <c r="Z12" s="40">
        <v>27</v>
      </c>
      <c r="AA12" s="40">
        <v>11</v>
      </c>
      <c r="AB12" s="40">
        <v>35</v>
      </c>
      <c r="AC12" s="40">
        <v>3</v>
      </c>
    </row>
    <row r="13" spans="1:29">
      <c r="A13" s="1" t="s">
        <v>58</v>
      </c>
      <c r="B13" s="45">
        <v>0.37096774193548387</v>
      </c>
      <c r="C13" s="42">
        <v>0.37096774193548387</v>
      </c>
      <c r="D13" s="42">
        <v>0.31343283582089554</v>
      </c>
      <c r="E13" s="42">
        <v>0.25</v>
      </c>
      <c r="F13" s="42">
        <v>5.7534906114588336E-2</v>
      </c>
      <c r="G13" s="43">
        <v>5.7534906114588336E-2</v>
      </c>
      <c r="H13" s="56">
        <v>0.22580645161290322</v>
      </c>
      <c r="I13" s="42">
        <v>0.24193548387096775</v>
      </c>
      <c r="J13" s="42">
        <v>0.20895522388059701</v>
      </c>
      <c r="K13" s="42">
        <v>0.15277777777777779</v>
      </c>
      <c r="L13" s="42">
        <v>3.2980259990370742E-2</v>
      </c>
      <c r="M13" s="43">
        <v>1.6851227732306212E-2</v>
      </c>
      <c r="N13" s="57">
        <v>39</v>
      </c>
      <c r="O13" s="57">
        <v>23</v>
      </c>
      <c r="P13" s="57">
        <v>48</v>
      </c>
      <c r="Q13" s="58">
        <v>14</v>
      </c>
      <c r="R13" s="40">
        <v>39</v>
      </c>
      <c r="S13" s="40">
        <v>23</v>
      </c>
      <c r="T13" s="40">
        <v>47</v>
      </c>
      <c r="U13" s="66">
        <v>15</v>
      </c>
      <c r="V13" s="40">
        <v>46</v>
      </c>
      <c r="W13" s="40">
        <v>21</v>
      </c>
      <c r="X13" s="40">
        <v>53</v>
      </c>
      <c r="Y13" s="66">
        <v>14</v>
      </c>
      <c r="Z13" s="40">
        <v>54</v>
      </c>
      <c r="AA13" s="40">
        <v>18</v>
      </c>
      <c r="AB13" s="40">
        <v>61</v>
      </c>
      <c r="AC13" s="40">
        <v>11</v>
      </c>
    </row>
    <row r="14" spans="1:29">
      <c r="A14" s="1" t="s">
        <v>59</v>
      </c>
      <c r="B14" s="45">
        <v>0.2</v>
      </c>
      <c r="C14" s="42">
        <v>0.15</v>
      </c>
      <c r="D14" s="42">
        <v>0.19047619047619047</v>
      </c>
      <c r="E14" s="42">
        <v>0.13636363636363635</v>
      </c>
      <c r="F14" s="42">
        <v>-4.0476190476190471E-2</v>
      </c>
      <c r="G14" s="43">
        <v>9.5238095238095455E-3</v>
      </c>
      <c r="H14" s="56">
        <v>0.2</v>
      </c>
      <c r="I14" s="42">
        <v>0.15</v>
      </c>
      <c r="J14" s="42">
        <v>9.5238095238095233E-2</v>
      </c>
      <c r="K14" s="42">
        <v>0.13636363636363635</v>
      </c>
      <c r="L14" s="42">
        <v>5.4761904761904762E-2</v>
      </c>
      <c r="M14" s="43">
        <v>0.10476190476190478</v>
      </c>
      <c r="N14" s="57">
        <v>16</v>
      </c>
      <c r="O14" s="57">
        <v>4</v>
      </c>
      <c r="P14" s="57">
        <v>16</v>
      </c>
      <c r="Q14" s="58">
        <v>4</v>
      </c>
      <c r="R14" s="40">
        <v>17</v>
      </c>
      <c r="S14" s="40">
        <v>3</v>
      </c>
      <c r="T14" s="40">
        <v>17</v>
      </c>
      <c r="U14" s="66">
        <v>3</v>
      </c>
      <c r="V14" s="40">
        <v>17</v>
      </c>
      <c r="W14" s="40">
        <v>4</v>
      </c>
      <c r="X14" s="40">
        <v>19</v>
      </c>
      <c r="Y14" s="66">
        <v>2</v>
      </c>
      <c r="Z14" s="40">
        <v>19</v>
      </c>
      <c r="AA14" s="40">
        <v>3</v>
      </c>
      <c r="AB14" s="40">
        <v>19</v>
      </c>
      <c r="AC14" s="40">
        <v>3</v>
      </c>
    </row>
    <row r="15" spans="1:29">
      <c r="A15" s="8" t="s">
        <v>129</v>
      </c>
      <c r="B15" s="45">
        <v>0.3235294117647059</v>
      </c>
      <c r="C15" s="42">
        <v>0.3108108108108108</v>
      </c>
      <c r="D15" s="42">
        <v>0.29378531073446329</v>
      </c>
      <c r="E15" s="42">
        <v>0.27215189873417722</v>
      </c>
      <c r="F15" s="42">
        <v>1.7025500076347511E-2</v>
      </c>
      <c r="G15" s="43">
        <v>2.9744101030242609E-2</v>
      </c>
      <c r="H15" s="56">
        <v>0.35294117647058826</v>
      </c>
      <c r="I15" s="42">
        <v>0.29729729729729731</v>
      </c>
      <c r="J15" s="42">
        <v>0.24858757062146894</v>
      </c>
      <c r="K15" s="42">
        <v>0.22151898734177214</v>
      </c>
      <c r="L15" s="42">
        <v>4.8709726675828374E-2</v>
      </c>
      <c r="M15" s="43">
        <v>0.10435360584911932</v>
      </c>
      <c r="N15" s="57">
        <v>92</v>
      </c>
      <c r="O15" s="57">
        <v>44</v>
      </c>
      <c r="P15" s="57">
        <v>88</v>
      </c>
      <c r="Q15" s="58">
        <v>48</v>
      </c>
      <c r="R15" s="40">
        <v>102</v>
      </c>
      <c r="S15" s="40">
        <v>46</v>
      </c>
      <c r="T15" s="40">
        <v>104</v>
      </c>
      <c r="U15" s="66">
        <v>44</v>
      </c>
      <c r="V15" s="40">
        <v>125</v>
      </c>
      <c r="W15" s="40">
        <v>52</v>
      </c>
      <c r="X15" s="40">
        <v>133</v>
      </c>
      <c r="Y15" s="66">
        <v>44</v>
      </c>
      <c r="Z15" s="40">
        <v>115</v>
      </c>
      <c r="AA15" s="40">
        <v>43</v>
      </c>
      <c r="AB15" s="40">
        <v>123</v>
      </c>
      <c r="AC15" s="40">
        <v>35</v>
      </c>
    </row>
    <row r="16" spans="1:29">
      <c r="A16" s="1" t="s">
        <v>60</v>
      </c>
      <c r="B16" s="45">
        <v>0.35714285714285715</v>
      </c>
      <c r="C16" s="42">
        <v>0.3</v>
      </c>
      <c r="D16" s="42">
        <v>0.23809523809523808</v>
      </c>
      <c r="E16" s="42">
        <v>0.31818181818181818</v>
      </c>
      <c r="F16" s="42">
        <v>6.1904761904761907E-2</v>
      </c>
      <c r="G16" s="43">
        <v>0.11904761904761907</v>
      </c>
      <c r="H16" s="56">
        <v>0.39285714285714285</v>
      </c>
      <c r="I16" s="42">
        <v>0.3</v>
      </c>
      <c r="J16" s="42">
        <v>0.33333333333333331</v>
      </c>
      <c r="K16" s="42">
        <v>0.22727272727272727</v>
      </c>
      <c r="L16" s="42">
        <v>-3.3333333333333326E-2</v>
      </c>
      <c r="M16" s="43">
        <v>5.9523809523809534E-2</v>
      </c>
      <c r="N16" s="57">
        <v>18</v>
      </c>
      <c r="O16" s="57">
        <v>10</v>
      </c>
      <c r="P16" s="57">
        <v>17</v>
      </c>
      <c r="Q16" s="58">
        <v>11</v>
      </c>
      <c r="R16" s="40">
        <v>14</v>
      </c>
      <c r="S16" s="40">
        <v>6</v>
      </c>
      <c r="T16" s="40">
        <v>14</v>
      </c>
      <c r="U16" s="66">
        <v>6</v>
      </c>
      <c r="V16" s="40">
        <v>16</v>
      </c>
      <c r="W16" s="40">
        <v>5</v>
      </c>
      <c r="X16" s="40">
        <v>14</v>
      </c>
      <c r="Y16" s="66">
        <v>7</v>
      </c>
      <c r="Z16" s="40">
        <v>15</v>
      </c>
      <c r="AA16" s="40">
        <v>7</v>
      </c>
      <c r="AB16" s="40">
        <v>17</v>
      </c>
      <c r="AC16" s="40">
        <v>5</v>
      </c>
    </row>
    <row r="17" spans="1:29">
      <c r="A17" s="8" t="s">
        <v>61</v>
      </c>
      <c r="B17" s="45">
        <v>0.25301204819277107</v>
      </c>
      <c r="C17" s="42">
        <v>0.26506024096385544</v>
      </c>
      <c r="D17" s="42">
        <v>0.2247191011235955</v>
      </c>
      <c r="E17" s="42">
        <v>0.25490196078431371</v>
      </c>
      <c r="F17" s="42">
        <v>4.0341139840259943E-2</v>
      </c>
      <c r="G17" s="43">
        <v>2.8292947069175567E-2</v>
      </c>
      <c r="H17" s="56">
        <v>0.12048192771084337</v>
      </c>
      <c r="I17" s="42">
        <v>7.4999999999999997E-2</v>
      </c>
      <c r="J17" s="42">
        <v>1.1904761904761904E-2</v>
      </c>
      <c r="K17" s="42">
        <v>4.4117647058823532E-2</v>
      </c>
      <c r="L17" s="42">
        <v>6.3095238095238093E-2</v>
      </c>
      <c r="M17" s="43">
        <v>0.10857716580608147</v>
      </c>
      <c r="N17" s="57">
        <v>62</v>
      </c>
      <c r="O17" s="57">
        <v>21</v>
      </c>
      <c r="P17" s="57">
        <v>72</v>
      </c>
      <c r="Q17" s="58">
        <v>10</v>
      </c>
      <c r="R17" s="40">
        <v>61</v>
      </c>
      <c r="S17" s="40">
        <v>22</v>
      </c>
      <c r="T17" s="40">
        <v>74</v>
      </c>
      <c r="U17" s="66">
        <v>6</v>
      </c>
      <c r="V17" s="40">
        <v>69</v>
      </c>
      <c r="W17" s="40">
        <v>20</v>
      </c>
      <c r="X17" s="40">
        <v>83</v>
      </c>
      <c r="Y17" s="66">
        <v>1</v>
      </c>
      <c r="Z17" s="40">
        <v>76</v>
      </c>
      <c r="AA17" s="40">
        <v>26</v>
      </c>
      <c r="AB17" s="40">
        <v>65</v>
      </c>
      <c r="AC17" s="40">
        <v>3</v>
      </c>
    </row>
    <row r="18" spans="1:29">
      <c r="A18" s="25" t="s">
        <v>131</v>
      </c>
      <c r="B18" s="45">
        <v>0.34782608695652173</v>
      </c>
      <c r="C18" s="42">
        <v>0.35714285714285715</v>
      </c>
      <c r="D18" s="42">
        <v>0.39285714285714285</v>
      </c>
      <c r="E18" s="42">
        <v>0.34615384615384615</v>
      </c>
      <c r="F18" s="42">
        <v>-3.5714285714285698E-2</v>
      </c>
      <c r="G18" s="43">
        <v>-4.503105590062112E-2</v>
      </c>
      <c r="H18" s="56">
        <v>0.13043478260869565</v>
      </c>
      <c r="I18" s="42">
        <v>0.14285714285714285</v>
      </c>
      <c r="J18" s="42">
        <v>0.17857142857142858</v>
      </c>
      <c r="K18" s="42">
        <v>0.15384615384615385</v>
      </c>
      <c r="L18" s="42">
        <v>-3.5714285714285726E-2</v>
      </c>
      <c r="M18" s="43">
        <v>-4.8136645962732927E-2</v>
      </c>
      <c r="N18" s="57">
        <v>15</v>
      </c>
      <c r="O18" s="57">
        <v>8</v>
      </c>
      <c r="P18" s="57">
        <v>20</v>
      </c>
      <c r="Q18" s="58">
        <v>3</v>
      </c>
      <c r="R18" s="40">
        <v>18</v>
      </c>
      <c r="S18" s="40">
        <v>10</v>
      </c>
      <c r="T18" s="40">
        <v>24</v>
      </c>
      <c r="U18" s="66">
        <v>4</v>
      </c>
      <c r="V18" s="40">
        <v>17</v>
      </c>
      <c r="W18" s="40">
        <v>11</v>
      </c>
      <c r="X18" s="40">
        <v>23</v>
      </c>
      <c r="Y18" s="66">
        <v>5</v>
      </c>
      <c r="Z18" s="40">
        <v>17</v>
      </c>
      <c r="AA18" s="40">
        <v>9</v>
      </c>
      <c r="AB18" s="40">
        <v>22</v>
      </c>
      <c r="AC18" s="40">
        <v>4</v>
      </c>
    </row>
    <row r="19" spans="1:29">
      <c r="A19" s="25" t="s">
        <v>62</v>
      </c>
      <c r="B19" s="45">
        <v>0.34693877551020408</v>
      </c>
      <c r="C19" s="42">
        <v>0.39215686274509803</v>
      </c>
      <c r="D19" s="42">
        <v>0.3611111111111111</v>
      </c>
      <c r="E19" s="42">
        <v>0.41666666666666669</v>
      </c>
      <c r="F19" s="42">
        <v>3.1045751633986929E-2</v>
      </c>
      <c r="G19" s="43">
        <v>-1.4172335600907027E-2</v>
      </c>
      <c r="H19" s="56">
        <v>0.34693877551020408</v>
      </c>
      <c r="I19" s="42">
        <v>0.29411764705882354</v>
      </c>
      <c r="J19" s="42">
        <v>0.22222222222222221</v>
      </c>
      <c r="K19" s="42">
        <v>0.33333333333333331</v>
      </c>
      <c r="L19" s="42">
        <v>7.1895424836601329E-2</v>
      </c>
      <c r="M19" s="43">
        <v>0.12471655328798187</v>
      </c>
      <c r="N19" s="57">
        <v>32</v>
      </c>
      <c r="O19" s="57">
        <v>17</v>
      </c>
      <c r="P19" s="57">
        <v>32</v>
      </c>
      <c r="Q19" s="58">
        <v>17</v>
      </c>
      <c r="R19" s="40">
        <v>31</v>
      </c>
      <c r="S19" s="40">
        <v>20</v>
      </c>
      <c r="T19" s="40">
        <v>36</v>
      </c>
      <c r="U19" s="66">
        <v>15</v>
      </c>
      <c r="V19" s="40">
        <v>23</v>
      </c>
      <c r="W19" s="40">
        <v>13</v>
      </c>
      <c r="X19" s="40">
        <v>28</v>
      </c>
      <c r="Y19" s="66">
        <v>8</v>
      </c>
      <c r="Z19" s="40">
        <v>14</v>
      </c>
      <c r="AA19" s="40">
        <v>10</v>
      </c>
      <c r="AB19" s="40">
        <v>16</v>
      </c>
      <c r="AC19" s="40">
        <v>8</v>
      </c>
    </row>
    <row r="20" spans="1:29">
      <c r="A20" s="25" t="s">
        <v>63</v>
      </c>
      <c r="B20" s="45">
        <v>0.30769230769230771</v>
      </c>
      <c r="C20" s="42">
        <v>0.3888888888888889</v>
      </c>
      <c r="D20" s="42">
        <v>0.23529411764705882</v>
      </c>
      <c r="E20" s="42">
        <v>7.6923076923076927E-2</v>
      </c>
      <c r="F20" s="42">
        <v>0.15359477124183007</v>
      </c>
      <c r="G20" s="43">
        <v>7.2398190045248889E-2</v>
      </c>
      <c r="H20" s="56">
        <v>0.26923076923076922</v>
      </c>
      <c r="I20" s="42">
        <v>0.3888888888888889</v>
      </c>
      <c r="J20" s="42">
        <v>0.3235294117647059</v>
      </c>
      <c r="K20" s="42">
        <v>0.30769230769230771</v>
      </c>
      <c r="L20" s="42">
        <v>6.5359477124182996E-2</v>
      </c>
      <c r="M20" s="43">
        <v>-5.4298642533936681E-2</v>
      </c>
      <c r="N20" s="57">
        <v>18</v>
      </c>
      <c r="O20" s="57">
        <v>8</v>
      </c>
      <c r="P20" s="57">
        <v>18</v>
      </c>
      <c r="Q20" s="58">
        <v>7</v>
      </c>
      <c r="R20" s="40">
        <v>22</v>
      </c>
      <c r="S20" s="40">
        <v>14</v>
      </c>
      <c r="T20" s="40">
        <v>22</v>
      </c>
      <c r="U20" s="66">
        <v>14</v>
      </c>
      <c r="V20" s="40">
        <v>26</v>
      </c>
      <c r="W20" s="40">
        <v>8</v>
      </c>
      <c r="X20" s="40">
        <v>23</v>
      </c>
      <c r="Y20" s="66">
        <v>11</v>
      </c>
      <c r="Z20" s="40">
        <v>12</v>
      </c>
      <c r="AA20" s="40">
        <v>1</v>
      </c>
      <c r="AB20" s="40">
        <v>9</v>
      </c>
      <c r="AC20" s="40">
        <v>4</v>
      </c>
    </row>
    <row r="21" spans="1:29">
      <c r="A21" s="25" t="s">
        <v>64</v>
      </c>
      <c r="B21" s="45">
        <v>0.20930232558139536</v>
      </c>
      <c r="C21" s="42">
        <v>0.18309859154929578</v>
      </c>
      <c r="D21" s="42">
        <v>0.14285714285714285</v>
      </c>
      <c r="E21" s="42">
        <v>0.12121212121212122</v>
      </c>
      <c r="F21" s="42">
        <v>4.0241448692152931E-2</v>
      </c>
      <c r="G21" s="43">
        <v>6.6445182724252511E-2</v>
      </c>
      <c r="H21" s="56">
        <v>0.11627906976744186</v>
      </c>
      <c r="I21" s="42">
        <v>0.12676056338028169</v>
      </c>
      <c r="J21" s="42">
        <v>0.11428571428571428</v>
      </c>
      <c r="K21" s="42">
        <v>9.0909090909090912E-2</v>
      </c>
      <c r="L21" s="42">
        <v>1.2474849094567406E-2</v>
      </c>
      <c r="M21" s="43">
        <v>1.9933554817275767E-3</v>
      </c>
      <c r="N21" s="57">
        <v>68</v>
      </c>
      <c r="O21" s="57">
        <v>18</v>
      </c>
      <c r="P21" s="57">
        <v>76</v>
      </c>
      <c r="Q21" s="58">
        <v>10</v>
      </c>
      <c r="R21" s="40">
        <v>58</v>
      </c>
      <c r="S21" s="40">
        <v>13</v>
      </c>
      <c r="T21" s="40">
        <v>62</v>
      </c>
      <c r="U21" s="66">
        <v>9</v>
      </c>
      <c r="V21" s="40">
        <v>60</v>
      </c>
      <c r="W21" s="40">
        <v>10</v>
      </c>
      <c r="X21" s="40">
        <v>62</v>
      </c>
      <c r="Y21" s="66">
        <v>8</v>
      </c>
      <c r="Z21" s="40">
        <v>58</v>
      </c>
      <c r="AA21" s="40">
        <v>8</v>
      </c>
      <c r="AB21" s="40">
        <v>60</v>
      </c>
      <c r="AC21" s="40">
        <v>6</v>
      </c>
    </row>
    <row r="22" spans="1:29">
      <c r="A22" s="25" t="s">
        <v>51</v>
      </c>
      <c r="B22" s="45">
        <v>0.52941176470588236</v>
      </c>
      <c r="C22" s="42">
        <v>0.54761904761904767</v>
      </c>
      <c r="D22" s="42">
        <v>0.44444444444444442</v>
      </c>
      <c r="E22" s="42">
        <v>0.44680851063829785</v>
      </c>
      <c r="F22" s="42">
        <v>0.10317460317460325</v>
      </c>
      <c r="G22" s="43">
        <v>8.496732026143794E-2</v>
      </c>
      <c r="H22" s="56">
        <v>0.31372549019607843</v>
      </c>
      <c r="I22" s="42">
        <v>0.33333333333333331</v>
      </c>
      <c r="J22" s="42">
        <v>0.31111111111111112</v>
      </c>
      <c r="K22" s="42">
        <v>0.27659574468085107</v>
      </c>
      <c r="L22" s="42">
        <v>2.2222222222222199E-2</v>
      </c>
      <c r="M22" s="43">
        <v>2.614379084967311E-3</v>
      </c>
      <c r="N22" s="57">
        <v>24</v>
      </c>
      <c r="O22" s="57">
        <v>27</v>
      </c>
      <c r="P22" s="57">
        <v>35</v>
      </c>
      <c r="Q22" s="58">
        <v>16</v>
      </c>
      <c r="R22" s="40">
        <v>19</v>
      </c>
      <c r="S22" s="40">
        <v>23</v>
      </c>
      <c r="T22" s="40">
        <v>28</v>
      </c>
      <c r="U22" s="66">
        <v>14</v>
      </c>
      <c r="V22" s="40">
        <v>25</v>
      </c>
      <c r="W22" s="40">
        <v>20</v>
      </c>
      <c r="X22" s="40">
        <v>31</v>
      </c>
      <c r="Y22" s="66">
        <v>14</v>
      </c>
      <c r="Z22" s="40">
        <v>26</v>
      </c>
      <c r="AA22" s="40">
        <v>21</v>
      </c>
      <c r="AB22" s="40">
        <v>34</v>
      </c>
      <c r="AC22" s="40">
        <v>13</v>
      </c>
    </row>
    <row r="23" spans="1:29">
      <c r="A23" s="8" t="s">
        <v>66</v>
      </c>
      <c r="B23" s="45">
        <v>0.54166666666666663</v>
      </c>
      <c r="C23" s="42" t="s">
        <v>127</v>
      </c>
      <c r="D23" s="42" t="s">
        <v>127</v>
      </c>
      <c r="E23" s="42" t="s">
        <v>127</v>
      </c>
      <c r="F23" s="42" t="s">
        <v>127</v>
      </c>
      <c r="G23" s="43" t="s">
        <v>127</v>
      </c>
      <c r="H23" s="56">
        <v>0.41666666666666669</v>
      </c>
      <c r="I23" s="42">
        <v>0.29411764705882354</v>
      </c>
      <c r="J23" s="42">
        <v>0.4375</v>
      </c>
      <c r="K23" s="42">
        <v>0.33333333333333331</v>
      </c>
      <c r="L23" s="42">
        <v>-0.14338235294117646</v>
      </c>
      <c r="M23" s="43">
        <v>-2.0833333333333315E-2</v>
      </c>
      <c r="N23" s="57">
        <v>11</v>
      </c>
      <c r="O23" s="57">
        <v>13</v>
      </c>
      <c r="P23" s="57">
        <v>14</v>
      </c>
      <c r="Q23" s="58">
        <v>10</v>
      </c>
      <c r="R23" s="40" t="s">
        <v>127</v>
      </c>
      <c r="S23" s="40" t="s">
        <v>127</v>
      </c>
      <c r="T23" s="40">
        <v>12</v>
      </c>
      <c r="U23" s="66">
        <v>5</v>
      </c>
      <c r="V23" s="40">
        <v>0</v>
      </c>
      <c r="W23" s="40">
        <v>0</v>
      </c>
      <c r="X23" s="40">
        <v>9</v>
      </c>
      <c r="Y23" s="66">
        <v>7</v>
      </c>
      <c r="Z23" s="40" t="s">
        <v>127</v>
      </c>
      <c r="AA23" s="40" t="s">
        <v>127</v>
      </c>
      <c r="AB23" s="40">
        <v>12</v>
      </c>
      <c r="AC23" s="40">
        <v>6</v>
      </c>
    </row>
    <row r="24" spans="1:29">
      <c r="A24" s="25" t="s">
        <v>77</v>
      </c>
      <c r="B24" s="45" t="s">
        <v>127</v>
      </c>
      <c r="C24" s="42" t="s">
        <v>127</v>
      </c>
      <c r="D24" s="42" t="s">
        <v>127</v>
      </c>
      <c r="E24" s="42" t="s">
        <v>127</v>
      </c>
      <c r="F24" s="42" t="s">
        <v>127</v>
      </c>
      <c r="G24" s="43" t="s">
        <v>127</v>
      </c>
      <c r="H24" s="56">
        <v>0.27272727272727271</v>
      </c>
      <c r="I24" s="42">
        <v>0.375</v>
      </c>
      <c r="J24" s="42">
        <v>0.25</v>
      </c>
      <c r="K24" s="42">
        <v>0.3</v>
      </c>
      <c r="L24" s="42">
        <v>0.125</v>
      </c>
      <c r="M24" s="43">
        <v>2.2727272727272707E-2</v>
      </c>
      <c r="N24" s="57" t="s">
        <v>127</v>
      </c>
      <c r="O24" s="57" t="s">
        <v>127</v>
      </c>
      <c r="P24" s="57">
        <v>8</v>
      </c>
      <c r="Q24" s="58">
        <v>3</v>
      </c>
      <c r="R24" s="40" t="s">
        <v>127</v>
      </c>
      <c r="S24" s="40" t="s">
        <v>127</v>
      </c>
      <c r="T24" s="40">
        <v>5</v>
      </c>
      <c r="U24" s="66">
        <v>3</v>
      </c>
      <c r="V24" s="40">
        <v>0</v>
      </c>
      <c r="W24" s="40">
        <v>0</v>
      </c>
      <c r="X24" s="40">
        <v>9</v>
      </c>
      <c r="Y24" s="66">
        <v>3</v>
      </c>
      <c r="Z24" s="40" t="s">
        <v>127</v>
      </c>
      <c r="AA24" s="40" t="s">
        <v>127</v>
      </c>
      <c r="AB24" s="40">
        <v>7</v>
      </c>
      <c r="AC24" s="40">
        <v>3</v>
      </c>
    </row>
    <row r="25" spans="1:29">
      <c r="A25" s="25" t="s">
        <v>133</v>
      </c>
      <c r="B25" s="45">
        <v>0.33333333333333331</v>
      </c>
      <c r="C25" s="42">
        <v>0.34426229508196721</v>
      </c>
      <c r="D25" s="42">
        <v>0.32758620689655171</v>
      </c>
      <c r="E25" s="42">
        <v>0.18181818181818182</v>
      </c>
      <c r="F25" s="42">
        <v>1.6676088185415494E-2</v>
      </c>
      <c r="G25" s="43">
        <v>5.7471264367816022E-3</v>
      </c>
      <c r="H25" s="56">
        <v>0.26315789473684209</v>
      </c>
      <c r="I25" s="42">
        <v>0.29508196721311475</v>
      </c>
      <c r="J25" s="42">
        <v>0.29310344827586204</v>
      </c>
      <c r="K25" s="42">
        <v>0.27272727272727271</v>
      </c>
      <c r="L25" s="42">
        <v>1.9785189372527046E-3</v>
      </c>
      <c r="M25" s="43">
        <v>-2.9945553539019953E-2</v>
      </c>
      <c r="N25" s="57">
        <v>38</v>
      </c>
      <c r="O25" s="57">
        <v>19</v>
      </c>
      <c r="P25" s="57">
        <v>42</v>
      </c>
      <c r="Q25" s="58">
        <v>15</v>
      </c>
      <c r="R25" s="40">
        <v>40</v>
      </c>
      <c r="S25" s="40">
        <v>21</v>
      </c>
      <c r="T25" s="40">
        <v>43</v>
      </c>
      <c r="U25" s="66">
        <v>18</v>
      </c>
      <c r="V25" s="40">
        <v>39</v>
      </c>
      <c r="W25" s="40">
        <v>19</v>
      </c>
      <c r="X25" s="40">
        <v>41</v>
      </c>
      <c r="Y25" s="66">
        <v>17</v>
      </c>
      <c r="Z25" s="40">
        <v>18</v>
      </c>
      <c r="AA25" s="40">
        <v>4</v>
      </c>
      <c r="AB25" s="40">
        <v>16</v>
      </c>
      <c r="AC25" s="40">
        <v>6</v>
      </c>
    </row>
    <row r="26" spans="1:29">
      <c r="A26" s="25" t="s">
        <v>134</v>
      </c>
      <c r="B26" s="45" t="s">
        <v>127</v>
      </c>
      <c r="C26" s="42">
        <v>0.375</v>
      </c>
      <c r="D26" s="42">
        <v>0.33333333333333331</v>
      </c>
      <c r="E26" s="42">
        <v>0.32</v>
      </c>
      <c r="F26" s="42">
        <v>4.1666666666666685E-2</v>
      </c>
      <c r="G26" s="43" t="s">
        <v>127</v>
      </c>
      <c r="H26" s="56">
        <v>0.26315789473684209</v>
      </c>
      <c r="I26" s="42">
        <v>0.25</v>
      </c>
      <c r="J26" s="42">
        <v>0.14285714285714285</v>
      </c>
      <c r="K26" s="42">
        <v>0.12</v>
      </c>
      <c r="L26" s="42">
        <v>0.10714285714285715</v>
      </c>
      <c r="M26" s="43">
        <v>0.12030075187969924</v>
      </c>
      <c r="N26" s="57" t="s">
        <v>127</v>
      </c>
      <c r="O26" s="57" t="s">
        <v>127</v>
      </c>
      <c r="P26" s="57">
        <v>14</v>
      </c>
      <c r="Q26" s="58">
        <v>5</v>
      </c>
      <c r="R26" s="40">
        <v>15</v>
      </c>
      <c r="S26" s="40">
        <v>9</v>
      </c>
      <c r="T26" s="40">
        <v>18</v>
      </c>
      <c r="U26" s="66">
        <v>6</v>
      </c>
      <c r="V26" s="40">
        <v>14</v>
      </c>
      <c r="W26" s="40">
        <v>7</v>
      </c>
      <c r="X26" s="40">
        <v>18</v>
      </c>
      <c r="Y26" s="66">
        <v>3</v>
      </c>
      <c r="Z26" s="40">
        <v>17</v>
      </c>
      <c r="AA26" s="40">
        <v>8</v>
      </c>
      <c r="AB26" s="40">
        <v>22</v>
      </c>
      <c r="AC26" s="40">
        <v>3</v>
      </c>
    </row>
    <row r="27" spans="1:29">
      <c r="A27" s="25" t="s">
        <v>21</v>
      </c>
      <c r="B27" s="45">
        <v>0.32283464566929132</v>
      </c>
      <c r="C27" s="28">
        <v>0.32944344703770195</v>
      </c>
      <c r="D27" s="28">
        <v>0.29597197898423816</v>
      </c>
      <c r="E27" s="28">
        <v>0.26916058394160586</v>
      </c>
      <c r="F27" s="42">
        <v>3.3471468053463793E-2</v>
      </c>
      <c r="G27" s="43">
        <v>2.686266668505316E-2</v>
      </c>
      <c r="H27" s="56">
        <v>0.25996677740863788</v>
      </c>
      <c r="I27" s="28">
        <v>0.23628691983122363</v>
      </c>
      <c r="J27" s="28">
        <v>0.21244813278008298</v>
      </c>
      <c r="K27" s="28">
        <v>0.18101153504880213</v>
      </c>
      <c r="L27" s="42">
        <v>2.3838787051140647E-2</v>
      </c>
      <c r="M27" s="43">
        <v>4.7518644628554901E-2</v>
      </c>
      <c r="N27" s="57">
        <v>774</v>
      </c>
      <c r="O27" s="57">
        <v>369</v>
      </c>
      <c r="P27" s="57">
        <v>891</v>
      </c>
      <c r="Q27" s="58">
        <v>313</v>
      </c>
      <c r="R27" s="40">
        <v>747</v>
      </c>
      <c r="S27" s="40">
        <v>367</v>
      </c>
      <c r="T27" s="40">
        <v>905</v>
      </c>
      <c r="U27" s="66">
        <v>280</v>
      </c>
      <c r="V27" s="40">
        <v>804</v>
      </c>
      <c r="W27" s="40">
        <v>338</v>
      </c>
      <c r="X27" s="40">
        <v>949</v>
      </c>
      <c r="Y27" s="66">
        <v>256</v>
      </c>
      <c r="Z27" s="40">
        <v>801</v>
      </c>
      <c r="AA27" s="40">
        <v>295</v>
      </c>
      <c r="AB27" s="40">
        <v>923</v>
      </c>
      <c r="AC27" s="40">
        <v>204</v>
      </c>
    </row>
    <row r="28" spans="1:29">
      <c r="G28" s="54"/>
      <c r="M28" s="65"/>
      <c r="Q28" s="54"/>
      <c r="U28" s="65"/>
      <c r="Y28" s="65"/>
    </row>
    <row r="30" spans="1:29">
      <c r="A30" s="29" t="s">
        <v>156</v>
      </c>
    </row>
    <row r="31" spans="1:29">
      <c r="B31" s="79" t="s">
        <v>101</v>
      </c>
      <c r="C31" s="79"/>
      <c r="D31" s="79"/>
      <c r="E31" s="79" t="s">
        <v>102</v>
      </c>
      <c r="F31" s="79"/>
      <c r="G31" s="79"/>
      <c r="H31" s="79">
        <v>2018</v>
      </c>
      <c r="I31" s="79"/>
      <c r="J31" s="79"/>
      <c r="K31" s="79"/>
      <c r="L31" s="79">
        <v>2014</v>
      </c>
      <c r="M31" s="79"/>
      <c r="N31" s="79"/>
      <c r="O31" s="79"/>
    </row>
    <row r="32" spans="1:29">
      <c r="A32" s="1" t="s">
        <v>26</v>
      </c>
      <c r="B32" s="40">
        <v>2018</v>
      </c>
      <c r="C32" s="40">
        <v>2014</v>
      </c>
      <c r="D32" s="40" t="s">
        <v>154</v>
      </c>
      <c r="E32" s="40">
        <v>2018</v>
      </c>
      <c r="F32" s="40">
        <v>2014</v>
      </c>
      <c r="G32" s="40" t="s">
        <v>154</v>
      </c>
      <c r="H32" s="40" t="s">
        <v>82</v>
      </c>
      <c r="I32" s="40" t="s">
        <v>83</v>
      </c>
      <c r="J32" s="40" t="s">
        <v>17</v>
      </c>
      <c r="K32" s="40" t="s">
        <v>16</v>
      </c>
      <c r="L32" s="40" t="s">
        <v>82</v>
      </c>
      <c r="M32" s="40" t="s">
        <v>83</v>
      </c>
      <c r="N32" s="40" t="s">
        <v>17</v>
      </c>
      <c r="O32" s="40" t="s">
        <v>16</v>
      </c>
      <c r="Q32" s="40"/>
    </row>
    <row r="33" spans="1:17">
      <c r="A33" s="1" t="s">
        <v>157</v>
      </c>
      <c r="B33" s="40" t="s">
        <v>127</v>
      </c>
      <c r="C33" s="40" t="s">
        <v>127</v>
      </c>
      <c r="D33" s="6" t="s">
        <v>127</v>
      </c>
      <c r="E33" s="6">
        <v>8.3333333333333329E-2</v>
      </c>
      <c r="F33" s="6">
        <v>0.2</v>
      </c>
      <c r="G33" s="6">
        <v>-0.11666666666666668</v>
      </c>
      <c r="H33" s="40" t="s">
        <v>127</v>
      </c>
      <c r="I33" s="40" t="s">
        <v>127</v>
      </c>
      <c r="J33" s="40">
        <v>11</v>
      </c>
      <c r="K33" s="40">
        <v>1</v>
      </c>
      <c r="L33" s="40" t="s">
        <v>127</v>
      </c>
      <c r="M33" s="40" t="s">
        <v>127</v>
      </c>
      <c r="N33" s="40">
        <v>4</v>
      </c>
      <c r="O33" s="40">
        <v>1</v>
      </c>
      <c r="Q33" s="40"/>
    </row>
    <row r="34" spans="1:17">
      <c r="A34" s="25" t="s">
        <v>68</v>
      </c>
      <c r="B34" s="40" t="s">
        <v>127</v>
      </c>
      <c r="C34" s="40" t="s">
        <v>127</v>
      </c>
      <c r="D34" s="6" t="s">
        <v>127</v>
      </c>
      <c r="E34" s="6">
        <v>0.25</v>
      </c>
      <c r="F34" s="6">
        <v>0.2857142857142857</v>
      </c>
      <c r="G34" s="6">
        <v>-3.5714285714285698E-2</v>
      </c>
      <c r="H34" s="40" t="s">
        <v>127</v>
      </c>
      <c r="I34" s="40" t="s">
        <v>127</v>
      </c>
      <c r="J34" s="40">
        <v>6</v>
      </c>
      <c r="K34" s="40">
        <v>2</v>
      </c>
      <c r="L34" s="40" t="s">
        <v>127</v>
      </c>
      <c r="M34" s="40" t="s">
        <v>127</v>
      </c>
      <c r="N34" s="40">
        <v>5</v>
      </c>
      <c r="O34" s="40">
        <v>2</v>
      </c>
      <c r="Q34" s="40"/>
    </row>
    <row r="35" spans="1:17">
      <c r="A35" s="25" t="s">
        <v>158</v>
      </c>
      <c r="B35" s="6">
        <v>0.46031746031746029</v>
      </c>
      <c r="C35" s="6">
        <v>0.39393939393939392</v>
      </c>
      <c r="D35" s="6">
        <v>6.6378066378066369E-2</v>
      </c>
      <c r="E35" s="6">
        <v>0.14285714285714285</v>
      </c>
      <c r="F35" s="6">
        <v>0.13636363636363635</v>
      </c>
      <c r="G35" s="6">
        <v>6.4935064935064957E-3</v>
      </c>
      <c r="H35" s="40">
        <v>34</v>
      </c>
      <c r="I35" s="40">
        <v>29</v>
      </c>
      <c r="J35" s="40">
        <v>54</v>
      </c>
      <c r="K35" s="40">
        <v>9</v>
      </c>
      <c r="L35" s="39">
        <v>40</v>
      </c>
      <c r="M35" s="39">
        <v>26</v>
      </c>
      <c r="N35" s="39">
        <v>57</v>
      </c>
      <c r="O35" s="39">
        <v>9</v>
      </c>
      <c r="Q35" s="40"/>
    </row>
    <row r="36" spans="1:17">
      <c r="A36" s="27" t="s">
        <v>69</v>
      </c>
      <c r="B36" s="6">
        <v>0.2</v>
      </c>
      <c r="C36" s="6">
        <v>0.2857142857142857</v>
      </c>
      <c r="D36" s="6">
        <v>-8.5714285714285687E-2</v>
      </c>
      <c r="E36" s="6">
        <v>0.25</v>
      </c>
      <c r="F36" s="6">
        <v>0.21428571428571427</v>
      </c>
      <c r="G36" s="6">
        <v>3.5714285714285726E-2</v>
      </c>
      <c r="H36" s="40">
        <v>16</v>
      </c>
      <c r="I36" s="40">
        <v>4</v>
      </c>
      <c r="J36" s="40">
        <v>15</v>
      </c>
      <c r="K36" s="40">
        <v>5</v>
      </c>
      <c r="L36" s="40">
        <v>10</v>
      </c>
      <c r="M36" s="40">
        <v>4</v>
      </c>
      <c r="N36" s="40">
        <v>11</v>
      </c>
      <c r="O36" s="40">
        <v>3</v>
      </c>
      <c r="Q36" s="40"/>
    </row>
    <row r="37" spans="1:17">
      <c r="A37" s="2" t="s">
        <v>70</v>
      </c>
      <c r="B37" s="6">
        <v>0.29347826086956524</v>
      </c>
      <c r="C37" s="6">
        <v>0.26315789473684209</v>
      </c>
      <c r="D37" s="6">
        <v>3.0320366132723153E-2</v>
      </c>
      <c r="E37" s="6">
        <v>0.17391304347826086</v>
      </c>
      <c r="F37" s="6">
        <v>0.15789473684210525</v>
      </c>
      <c r="G37" s="6">
        <v>1.601830663615561E-2</v>
      </c>
      <c r="H37" s="40">
        <v>130</v>
      </c>
      <c r="I37" s="40">
        <v>54</v>
      </c>
      <c r="J37" s="40">
        <v>152</v>
      </c>
      <c r="K37" s="40">
        <v>32</v>
      </c>
      <c r="L37" s="40">
        <v>140</v>
      </c>
      <c r="M37" s="40">
        <v>50</v>
      </c>
      <c r="N37" s="40">
        <v>160</v>
      </c>
      <c r="O37" s="40">
        <v>30</v>
      </c>
      <c r="Q37" s="40"/>
    </row>
    <row r="38" spans="1:17">
      <c r="A38" s="2" t="s">
        <v>71</v>
      </c>
      <c r="B38" s="6">
        <v>0.30188679245283018</v>
      </c>
      <c r="C38" s="6">
        <v>0.29245283018867924</v>
      </c>
      <c r="D38" s="6">
        <v>9.4339622641509413E-3</v>
      </c>
      <c r="E38" s="6">
        <v>0.18867924528301888</v>
      </c>
      <c r="F38" s="6">
        <v>0.14150943396226415</v>
      </c>
      <c r="G38" s="6">
        <v>4.7169811320754734E-2</v>
      </c>
      <c r="H38" s="40">
        <v>74</v>
      </c>
      <c r="I38" s="40">
        <v>32</v>
      </c>
      <c r="J38" s="40">
        <v>86</v>
      </c>
      <c r="K38" s="40">
        <v>20</v>
      </c>
      <c r="L38" s="40">
        <v>75</v>
      </c>
      <c r="M38" s="40">
        <v>31</v>
      </c>
      <c r="N38" s="40">
        <v>91</v>
      </c>
      <c r="O38" s="40">
        <v>15</v>
      </c>
      <c r="Q38" s="40"/>
    </row>
    <row r="39" spans="1:17">
      <c r="A39" s="2" t="s">
        <v>55</v>
      </c>
      <c r="B39" s="6">
        <v>0.2</v>
      </c>
      <c r="C39" s="6">
        <v>0.22222222222222221</v>
      </c>
      <c r="D39" s="6">
        <v>-2.2222222222222199E-2</v>
      </c>
      <c r="E39" s="6">
        <v>0.16</v>
      </c>
      <c r="F39" s="6">
        <v>0.14814814814814814</v>
      </c>
      <c r="G39" s="6">
        <v>1.1851851851851863E-2</v>
      </c>
      <c r="H39" s="40">
        <v>20</v>
      </c>
      <c r="I39" s="40">
        <v>5</v>
      </c>
      <c r="J39" s="40">
        <v>21</v>
      </c>
      <c r="K39" s="40">
        <v>4</v>
      </c>
      <c r="L39" s="40">
        <v>21</v>
      </c>
      <c r="M39" s="40">
        <v>6</v>
      </c>
      <c r="N39" s="40">
        <v>23</v>
      </c>
      <c r="O39" s="40">
        <v>4</v>
      </c>
      <c r="Q39" s="40"/>
    </row>
    <row r="40" spans="1:17">
      <c r="A40" s="8" t="s">
        <v>128</v>
      </c>
      <c r="B40" s="6">
        <v>0.47706422018348627</v>
      </c>
      <c r="C40" s="6">
        <v>0.43478260869565216</v>
      </c>
      <c r="D40" s="6">
        <v>4.2281611487834103E-2</v>
      </c>
      <c r="E40" s="6">
        <v>0.38532110091743121</v>
      </c>
      <c r="F40" s="6">
        <v>0.38260869565217392</v>
      </c>
      <c r="G40" s="6">
        <v>2.7124052652572894E-3</v>
      </c>
      <c r="H40" s="40">
        <v>57</v>
      </c>
      <c r="I40" s="40">
        <v>52</v>
      </c>
      <c r="J40" s="40">
        <v>67</v>
      </c>
      <c r="K40" s="40">
        <v>42</v>
      </c>
      <c r="L40" s="40">
        <v>65</v>
      </c>
      <c r="M40" s="40">
        <v>50</v>
      </c>
      <c r="N40" s="40">
        <v>71</v>
      </c>
      <c r="O40" s="40">
        <v>44</v>
      </c>
      <c r="Q40" s="40"/>
    </row>
    <row r="41" spans="1:17">
      <c r="A41" s="1" t="s">
        <v>56</v>
      </c>
      <c r="B41" s="40" t="s">
        <v>127</v>
      </c>
      <c r="C41" s="40" t="s">
        <v>127</v>
      </c>
      <c r="D41" s="6" t="s">
        <v>127</v>
      </c>
      <c r="E41" s="6">
        <v>0.29411764705882354</v>
      </c>
      <c r="F41" s="6">
        <v>0.42857142857142855</v>
      </c>
      <c r="G41" s="6">
        <v>-0.13445378151260501</v>
      </c>
      <c r="H41" s="40" t="s">
        <v>127</v>
      </c>
      <c r="I41" s="40" t="s">
        <v>127</v>
      </c>
      <c r="J41" s="40">
        <v>12</v>
      </c>
      <c r="K41" s="40">
        <v>5</v>
      </c>
      <c r="L41" s="40" t="s">
        <v>127</v>
      </c>
      <c r="M41" s="40" t="s">
        <v>127</v>
      </c>
      <c r="N41" s="40">
        <v>8</v>
      </c>
      <c r="O41" s="40">
        <v>6</v>
      </c>
      <c r="Q41" s="40"/>
    </row>
    <row r="42" spans="1:17">
      <c r="A42" s="25" t="s">
        <v>73</v>
      </c>
      <c r="B42" s="40" t="s">
        <v>127</v>
      </c>
      <c r="C42" s="40" t="s">
        <v>127</v>
      </c>
      <c r="D42" s="6" t="s">
        <v>127</v>
      </c>
      <c r="E42" s="6">
        <v>0.33333333333333331</v>
      </c>
      <c r="F42" s="6">
        <v>0.2857142857142857</v>
      </c>
      <c r="G42" s="6">
        <v>4.7619047619047616E-2</v>
      </c>
      <c r="H42" s="40" t="s">
        <v>127</v>
      </c>
      <c r="I42" s="40" t="s">
        <v>127</v>
      </c>
      <c r="J42" s="40">
        <v>8</v>
      </c>
      <c r="K42" s="40">
        <v>4</v>
      </c>
      <c r="L42" s="40" t="s">
        <v>127</v>
      </c>
      <c r="M42" s="40" t="s">
        <v>127</v>
      </c>
      <c r="N42" s="40">
        <v>10</v>
      </c>
      <c r="O42" s="40">
        <v>4</v>
      </c>
      <c r="Q42" s="40"/>
    </row>
    <row r="43" spans="1:17">
      <c r="A43" s="2" t="s">
        <v>57</v>
      </c>
      <c r="B43" s="6">
        <v>0.31818181818181818</v>
      </c>
      <c r="C43" s="6">
        <v>0.29729729729729731</v>
      </c>
      <c r="D43" s="6">
        <v>2.0884520884520863E-2</v>
      </c>
      <c r="E43" s="6">
        <v>0.18181818181818182</v>
      </c>
      <c r="F43" s="6">
        <v>0.16216216216216217</v>
      </c>
      <c r="G43" s="6">
        <v>1.9656019656019652E-2</v>
      </c>
      <c r="H43" s="40">
        <v>30</v>
      </c>
      <c r="I43" s="40">
        <v>14</v>
      </c>
      <c r="J43" s="40">
        <v>36</v>
      </c>
      <c r="K43" s="40">
        <v>8</v>
      </c>
      <c r="L43" s="40">
        <v>26</v>
      </c>
      <c r="M43" s="40">
        <v>11</v>
      </c>
      <c r="N43" s="40">
        <v>31</v>
      </c>
      <c r="O43" s="40">
        <v>6</v>
      </c>
      <c r="Q43" s="40"/>
    </row>
    <row r="44" spans="1:17">
      <c r="A44" s="1" t="s">
        <v>58</v>
      </c>
      <c r="B44" s="6">
        <v>0.37096774193548387</v>
      </c>
      <c r="C44" s="6">
        <v>0.31343283582089554</v>
      </c>
      <c r="D44" s="6">
        <v>5.7534906114588336E-2</v>
      </c>
      <c r="E44" s="6">
        <v>0.24193548387096775</v>
      </c>
      <c r="F44" s="6">
        <v>0.20895522388059701</v>
      </c>
      <c r="G44" s="6">
        <v>3.2980259990370742E-2</v>
      </c>
      <c r="H44" s="40">
        <v>39</v>
      </c>
      <c r="I44" s="40">
        <v>23</v>
      </c>
      <c r="J44" s="40">
        <v>47</v>
      </c>
      <c r="K44" s="40">
        <v>15</v>
      </c>
      <c r="L44" s="40">
        <v>46</v>
      </c>
      <c r="M44" s="40">
        <v>21</v>
      </c>
      <c r="N44" s="40">
        <v>53</v>
      </c>
      <c r="O44" s="40">
        <v>14</v>
      </c>
      <c r="Q44" s="40"/>
    </row>
    <row r="45" spans="1:17">
      <c r="A45" s="1" t="s">
        <v>59</v>
      </c>
      <c r="B45" s="6">
        <v>0.15</v>
      </c>
      <c r="C45" s="6">
        <v>0.19047619047619047</v>
      </c>
      <c r="D45" s="6">
        <v>-4.0476190476190471E-2</v>
      </c>
      <c r="E45" s="6">
        <v>0.15</v>
      </c>
      <c r="F45" s="6">
        <v>9.5238095238095233E-2</v>
      </c>
      <c r="G45" s="6">
        <v>5.4761904761904762E-2</v>
      </c>
      <c r="H45" s="40">
        <v>17</v>
      </c>
      <c r="I45" s="40">
        <v>3</v>
      </c>
      <c r="J45" s="40">
        <v>17</v>
      </c>
      <c r="K45" s="40">
        <v>3</v>
      </c>
      <c r="L45" s="40">
        <v>17</v>
      </c>
      <c r="M45" s="40">
        <v>4</v>
      </c>
      <c r="N45" s="40">
        <v>19</v>
      </c>
      <c r="O45" s="40">
        <v>2</v>
      </c>
      <c r="Q45" s="40"/>
    </row>
    <row r="46" spans="1:17">
      <c r="A46" s="8" t="s">
        <v>129</v>
      </c>
      <c r="B46" s="6">
        <v>0.3108108108108108</v>
      </c>
      <c r="C46" s="6">
        <v>0.29378531073446329</v>
      </c>
      <c r="D46" s="6">
        <v>1.7025500076347511E-2</v>
      </c>
      <c r="E46" s="6">
        <v>0.29729729729729731</v>
      </c>
      <c r="F46" s="6">
        <v>0.24858757062146894</v>
      </c>
      <c r="G46" s="6">
        <v>4.8709726675828374E-2</v>
      </c>
      <c r="H46" s="40">
        <v>102</v>
      </c>
      <c r="I46" s="40">
        <v>46</v>
      </c>
      <c r="J46" s="40">
        <v>104</v>
      </c>
      <c r="K46" s="40">
        <v>44</v>
      </c>
      <c r="L46" s="40">
        <v>125</v>
      </c>
      <c r="M46" s="40">
        <v>52</v>
      </c>
      <c r="N46" s="40">
        <v>133</v>
      </c>
      <c r="O46" s="40">
        <v>44</v>
      </c>
      <c r="Q46" s="40"/>
    </row>
    <row r="47" spans="1:17">
      <c r="A47" s="1" t="s">
        <v>60</v>
      </c>
      <c r="B47" s="6">
        <v>0.3</v>
      </c>
      <c r="C47" s="6">
        <v>0.23809523809523808</v>
      </c>
      <c r="D47" s="6">
        <v>6.1904761904761907E-2</v>
      </c>
      <c r="E47" s="6">
        <v>0.3</v>
      </c>
      <c r="F47" s="6">
        <v>0.33333333333333331</v>
      </c>
      <c r="G47" s="6">
        <v>-3.3333333333333326E-2</v>
      </c>
      <c r="H47" s="40">
        <v>14</v>
      </c>
      <c r="I47" s="40">
        <v>6</v>
      </c>
      <c r="J47" s="40">
        <v>14</v>
      </c>
      <c r="K47" s="40">
        <v>6</v>
      </c>
      <c r="L47" s="40">
        <v>16</v>
      </c>
      <c r="M47" s="40">
        <v>5</v>
      </c>
      <c r="N47" s="40">
        <v>14</v>
      </c>
      <c r="O47" s="40">
        <v>7</v>
      </c>
      <c r="Q47" s="40"/>
    </row>
    <row r="48" spans="1:17">
      <c r="A48" s="8" t="s">
        <v>61</v>
      </c>
      <c r="B48" s="6">
        <v>0.26506024096385544</v>
      </c>
      <c r="C48" s="6">
        <v>0.2247191011235955</v>
      </c>
      <c r="D48" s="6">
        <v>4.0341139840259943E-2</v>
      </c>
      <c r="E48" s="6">
        <v>7.4999999999999997E-2</v>
      </c>
      <c r="F48" s="6">
        <v>1.1904761904761904E-2</v>
      </c>
      <c r="G48" s="6">
        <v>6.3095238095238093E-2</v>
      </c>
      <c r="H48" s="40">
        <v>61</v>
      </c>
      <c r="I48" s="40">
        <v>22</v>
      </c>
      <c r="J48" s="40">
        <v>74</v>
      </c>
      <c r="K48" s="40">
        <v>6</v>
      </c>
      <c r="L48" s="40">
        <v>69</v>
      </c>
      <c r="M48" s="40">
        <v>20</v>
      </c>
      <c r="N48" s="40">
        <v>83</v>
      </c>
      <c r="O48" s="40">
        <v>1</v>
      </c>
      <c r="Q48" s="40"/>
    </row>
    <row r="49" spans="1:17">
      <c r="A49" s="25" t="s">
        <v>131</v>
      </c>
      <c r="B49" s="6">
        <v>0.35714285714285715</v>
      </c>
      <c r="C49" s="6">
        <v>0.39285714285714285</v>
      </c>
      <c r="D49" s="6">
        <v>-3.5714285714285698E-2</v>
      </c>
      <c r="E49" s="6">
        <v>0.14285714285714285</v>
      </c>
      <c r="F49" s="6">
        <v>0.17857142857142858</v>
      </c>
      <c r="G49" s="6">
        <v>-3.5714285714285726E-2</v>
      </c>
      <c r="H49" s="40">
        <v>18</v>
      </c>
      <c r="I49" s="40">
        <v>10</v>
      </c>
      <c r="J49" s="40">
        <v>24</v>
      </c>
      <c r="K49" s="40">
        <v>4</v>
      </c>
      <c r="L49" s="40">
        <v>17</v>
      </c>
      <c r="M49" s="40">
        <v>11</v>
      </c>
      <c r="N49" s="40">
        <v>23</v>
      </c>
      <c r="O49" s="40">
        <v>5</v>
      </c>
      <c r="Q49" s="40"/>
    </row>
    <row r="50" spans="1:17">
      <c r="A50" s="25" t="s">
        <v>62</v>
      </c>
      <c r="B50" s="6">
        <v>0.39215686274509803</v>
      </c>
      <c r="C50" s="6">
        <v>0.3611111111111111</v>
      </c>
      <c r="D50" s="6">
        <v>3.1045751633986929E-2</v>
      </c>
      <c r="E50" s="6">
        <v>0.29411764705882354</v>
      </c>
      <c r="F50" s="6">
        <v>0.22222222222222221</v>
      </c>
      <c r="G50" s="6">
        <v>7.1895424836601329E-2</v>
      </c>
      <c r="H50" s="40">
        <v>31</v>
      </c>
      <c r="I50" s="40">
        <v>20</v>
      </c>
      <c r="J50" s="40">
        <v>36</v>
      </c>
      <c r="K50" s="40">
        <v>15</v>
      </c>
      <c r="L50" s="40">
        <v>23</v>
      </c>
      <c r="M50" s="40">
        <v>13</v>
      </c>
      <c r="N50" s="40">
        <v>28</v>
      </c>
      <c r="O50" s="40">
        <v>8</v>
      </c>
      <c r="Q50" s="40"/>
    </row>
    <row r="51" spans="1:17">
      <c r="A51" s="25" t="s">
        <v>63</v>
      </c>
      <c r="B51" s="6">
        <v>0.3888888888888889</v>
      </c>
      <c r="C51" s="6">
        <v>0.23529411764705882</v>
      </c>
      <c r="D51" s="6">
        <v>0.15359477124183007</v>
      </c>
      <c r="E51" s="6">
        <v>0.3888888888888889</v>
      </c>
      <c r="F51" s="6">
        <v>0.3235294117647059</v>
      </c>
      <c r="G51" s="6">
        <v>6.5359477124182996E-2</v>
      </c>
      <c r="H51" s="40">
        <v>22</v>
      </c>
      <c r="I51" s="40">
        <v>14</v>
      </c>
      <c r="J51" s="40">
        <v>22</v>
      </c>
      <c r="K51" s="40">
        <v>14</v>
      </c>
      <c r="L51" s="40">
        <v>26</v>
      </c>
      <c r="M51" s="40">
        <v>8</v>
      </c>
      <c r="N51" s="40">
        <v>23</v>
      </c>
      <c r="O51" s="40">
        <v>11</v>
      </c>
      <c r="Q51" s="40"/>
    </row>
    <row r="52" spans="1:17">
      <c r="A52" s="25" t="s">
        <v>64</v>
      </c>
      <c r="B52" s="6">
        <v>0.18309859154929578</v>
      </c>
      <c r="C52" s="6">
        <v>0.14285714285714285</v>
      </c>
      <c r="D52" s="6">
        <v>4.0241448692152931E-2</v>
      </c>
      <c r="E52" s="6">
        <v>0.12676056338028169</v>
      </c>
      <c r="F52" s="6">
        <v>0.11428571428571428</v>
      </c>
      <c r="G52" s="6">
        <v>1.2474849094567406E-2</v>
      </c>
      <c r="H52" s="40">
        <v>58</v>
      </c>
      <c r="I52" s="40">
        <v>13</v>
      </c>
      <c r="J52" s="40">
        <v>62</v>
      </c>
      <c r="K52" s="40">
        <v>9</v>
      </c>
      <c r="L52" s="40">
        <v>60</v>
      </c>
      <c r="M52" s="40">
        <v>10</v>
      </c>
      <c r="N52" s="40">
        <v>62</v>
      </c>
      <c r="O52" s="40">
        <v>8</v>
      </c>
      <c r="Q52" s="40"/>
    </row>
    <row r="53" spans="1:17">
      <c r="A53" s="25" t="s">
        <v>51</v>
      </c>
      <c r="B53" s="6">
        <v>0.54761904761904767</v>
      </c>
      <c r="C53" s="6">
        <v>0.44444444444444442</v>
      </c>
      <c r="D53" s="6">
        <v>0.10317460317460325</v>
      </c>
      <c r="E53" s="6">
        <v>0.33333333333333331</v>
      </c>
      <c r="F53" s="6">
        <v>0.31111111111111112</v>
      </c>
      <c r="G53" s="6">
        <v>2.2222222222222199E-2</v>
      </c>
      <c r="H53" s="40">
        <v>19</v>
      </c>
      <c r="I53" s="40">
        <v>23</v>
      </c>
      <c r="J53" s="40">
        <v>28</v>
      </c>
      <c r="K53" s="40">
        <v>14</v>
      </c>
      <c r="L53" s="40">
        <v>25</v>
      </c>
      <c r="M53" s="40">
        <v>20</v>
      </c>
      <c r="N53" s="40">
        <v>31</v>
      </c>
      <c r="O53" s="40">
        <v>14</v>
      </c>
      <c r="Q53" s="40"/>
    </row>
    <row r="54" spans="1:17">
      <c r="A54" s="8" t="s">
        <v>66</v>
      </c>
      <c r="B54" s="6" t="s">
        <v>127</v>
      </c>
      <c r="C54" s="6" t="s">
        <v>127</v>
      </c>
      <c r="D54" s="6" t="s">
        <v>127</v>
      </c>
      <c r="E54" s="6">
        <v>0.29411764705882354</v>
      </c>
      <c r="F54" s="6">
        <v>0.4375</v>
      </c>
      <c r="G54" s="6">
        <v>-0.14338235294117646</v>
      </c>
      <c r="H54" s="6" t="s">
        <v>127</v>
      </c>
      <c r="I54" s="6" t="s">
        <v>127</v>
      </c>
      <c r="J54" s="40">
        <v>12</v>
      </c>
      <c r="K54" s="40">
        <v>5</v>
      </c>
      <c r="L54" s="40" t="s">
        <v>127</v>
      </c>
      <c r="M54" s="40" t="s">
        <v>127</v>
      </c>
      <c r="N54" s="40">
        <v>9</v>
      </c>
      <c r="O54" s="40">
        <v>7</v>
      </c>
      <c r="Q54" s="40"/>
    </row>
    <row r="55" spans="1:17">
      <c r="A55" s="1" t="s">
        <v>140</v>
      </c>
      <c r="B55" s="6" t="s">
        <v>127</v>
      </c>
      <c r="C55" s="6" t="s">
        <v>127</v>
      </c>
      <c r="D55" s="6" t="s">
        <v>127</v>
      </c>
      <c r="E55" s="6">
        <v>0.4</v>
      </c>
      <c r="F55" s="6">
        <v>0.33333333333333331</v>
      </c>
      <c r="G55" s="6">
        <v>6.6666666666666707E-2</v>
      </c>
      <c r="H55" s="6" t="s">
        <v>127</v>
      </c>
      <c r="I55" s="6" t="s">
        <v>127</v>
      </c>
      <c r="J55" s="39">
        <v>6</v>
      </c>
      <c r="K55" s="39">
        <v>4</v>
      </c>
      <c r="L55" s="40" t="s">
        <v>127</v>
      </c>
      <c r="M55" s="40" t="s">
        <v>127</v>
      </c>
      <c r="N55" s="39">
        <v>4</v>
      </c>
      <c r="O55" s="39">
        <v>2</v>
      </c>
      <c r="Q55" s="40"/>
    </row>
    <row r="56" spans="1:17">
      <c r="A56" s="25" t="s">
        <v>77</v>
      </c>
      <c r="B56" s="6" t="s">
        <v>127</v>
      </c>
      <c r="C56" s="6" t="s">
        <v>127</v>
      </c>
      <c r="D56" s="6" t="s">
        <v>127</v>
      </c>
      <c r="E56" s="6">
        <v>0.375</v>
      </c>
      <c r="F56" s="6">
        <v>0.25</v>
      </c>
      <c r="G56" s="6">
        <v>0.125</v>
      </c>
      <c r="H56" s="6" t="s">
        <v>127</v>
      </c>
      <c r="I56" s="6" t="s">
        <v>127</v>
      </c>
      <c r="J56" s="40">
        <v>5</v>
      </c>
      <c r="K56" s="40">
        <v>3</v>
      </c>
      <c r="L56" s="40" t="s">
        <v>127</v>
      </c>
      <c r="M56" s="40" t="s">
        <v>127</v>
      </c>
      <c r="N56" s="40">
        <v>9</v>
      </c>
      <c r="O56" s="40">
        <v>3</v>
      </c>
      <c r="Q56" s="40"/>
    </row>
    <row r="57" spans="1:17">
      <c r="A57" s="25" t="s">
        <v>133</v>
      </c>
      <c r="B57" s="6">
        <v>0.34426229508196721</v>
      </c>
      <c r="C57" s="6">
        <v>0.32758620689655171</v>
      </c>
      <c r="D57" s="6">
        <v>1.6676088185415494E-2</v>
      </c>
      <c r="E57" s="6">
        <v>0.29508196721311475</v>
      </c>
      <c r="F57" s="6">
        <v>0.29310344827586204</v>
      </c>
      <c r="G57" s="6">
        <v>1.9785189372527046E-3</v>
      </c>
      <c r="H57" s="40">
        <v>40</v>
      </c>
      <c r="I57" s="40">
        <v>21</v>
      </c>
      <c r="J57" s="40">
        <v>43</v>
      </c>
      <c r="K57" s="40">
        <v>18</v>
      </c>
      <c r="L57" s="40">
        <v>39</v>
      </c>
      <c r="M57" s="40">
        <v>19</v>
      </c>
      <c r="N57" s="40">
        <v>41</v>
      </c>
      <c r="O57" s="40">
        <v>17</v>
      </c>
      <c r="Q57" s="40"/>
    </row>
    <row r="58" spans="1:17">
      <c r="A58" s="25" t="s">
        <v>134</v>
      </c>
      <c r="B58" s="6">
        <v>0.375</v>
      </c>
      <c r="C58" s="6">
        <v>0.33333333333333331</v>
      </c>
      <c r="D58" s="6">
        <v>4.1666666666666685E-2</v>
      </c>
      <c r="E58" s="6">
        <v>0.25</v>
      </c>
      <c r="F58" s="6">
        <v>0.14285714285714285</v>
      </c>
      <c r="G58" s="6">
        <v>0.10714285714285715</v>
      </c>
      <c r="H58" s="40">
        <v>15</v>
      </c>
      <c r="I58" s="40">
        <v>9</v>
      </c>
      <c r="J58" s="40">
        <v>18</v>
      </c>
      <c r="K58" s="40">
        <v>6</v>
      </c>
      <c r="L58" s="40">
        <v>14</v>
      </c>
      <c r="M58" s="40">
        <v>7</v>
      </c>
      <c r="N58" s="40">
        <v>18</v>
      </c>
      <c r="O58" s="40">
        <v>3</v>
      </c>
      <c r="Q58" s="40"/>
    </row>
    <row r="59" spans="1:17">
      <c r="A59" s="25" t="s">
        <v>21</v>
      </c>
      <c r="B59" s="6">
        <v>0.33416875522138678</v>
      </c>
      <c r="C59" s="6">
        <v>0.30114566284779049</v>
      </c>
      <c r="D59" s="6">
        <v>3.3023092373596297E-2</v>
      </c>
      <c r="E59" s="6">
        <v>0.23317683881064163</v>
      </c>
      <c r="F59" s="6">
        <v>0.209140201394268</v>
      </c>
      <c r="G59" s="6">
        <v>2.403663741637363E-2</v>
      </c>
      <c r="H59" s="40">
        <v>797</v>
      </c>
      <c r="I59" s="40">
        <v>400</v>
      </c>
      <c r="J59" s="40">
        <v>980</v>
      </c>
      <c r="K59" s="40">
        <v>298</v>
      </c>
      <c r="L59" s="40">
        <v>854</v>
      </c>
      <c r="M59" s="40">
        <v>368</v>
      </c>
      <c r="N59" s="40">
        <v>1021</v>
      </c>
      <c r="O59" s="40">
        <v>270</v>
      </c>
      <c r="Q59" s="40"/>
    </row>
    <row r="61" spans="1:17">
      <c r="A61" t="s">
        <v>159</v>
      </c>
    </row>
    <row r="62" spans="1:17">
      <c r="A62" t="s">
        <v>160</v>
      </c>
    </row>
    <row r="64" spans="1:17">
      <c r="A64" s="29" t="s">
        <v>161</v>
      </c>
    </row>
    <row r="65" spans="1:16">
      <c r="B65" s="79" t="s">
        <v>101</v>
      </c>
      <c r="C65" s="79"/>
      <c r="D65" s="79"/>
      <c r="E65" s="79" t="s">
        <v>102</v>
      </c>
      <c r="F65" s="79"/>
      <c r="G65" s="79"/>
      <c r="H65" s="79">
        <v>2020</v>
      </c>
      <c r="I65" s="79"/>
      <c r="J65" s="79"/>
      <c r="K65" s="79"/>
      <c r="L65" s="79">
        <v>2014</v>
      </c>
      <c r="M65" s="79"/>
      <c r="N65" s="79"/>
      <c r="O65" s="79"/>
      <c r="P65" s="40"/>
    </row>
    <row r="66" spans="1:16">
      <c r="A66" s="1" t="s">
        <v>26</v>
      </c>
      <c r="B66" s="40">
        <v>2020</v>
      </c>
      <c r="C66" s="40">
        <v>2014</v>
      </c>
      <c r="D66" s="40" t="s">
        <v>155</v>
      </c>
      <c r="E66" s="40">
        <v>2020</v>
      </c>
      <c r="F66" s="40">
        <v>2014</v>
      </c>
      <c r="G66" s="40" t="s">
        <v>155</v>
      </c>
      <c r="H66" s="40" t="s">
        <v>82</v>
      </c>
      <c r="I66" s="40" t="s">
        <v>83</v>
      </c>
      <c r="J66" s="40" t="s">
        <v>17</v>
      </c>
      <c r="K66" s="40" t="s">
        <v>16</v>
      </c>
      <c r="L66" s="40" t="s">
        <v>82</v>
      </c>
      <c r="M66" s="40" t="s">
        <v>83</v>
      </c>
      <c r="N66" s="40" t="s">
        <v>17</v>
      </c>
      <c r="O66" s="40" t="s">
        <v>16</v>
      </c>
      <c r="P66" s="40"/>
    </row>
    <row r="67" spans="1:16">
      <c r="A67" s="1" t="s">
        <v>67</v>
      </c>
      <c r="B67" s="39" t="s">
        <v>127</v>
      </c>
      <c r="C67" s="39" t="s">
        <v>127</v>
      </c>
      <c r="D67" s="39" t="s">
        <v>127</v>
      </c>
      <c r="E67" s="6">
        <v>0.14285714285714285</v>
      </c>
      <c r="F67" s="6">
        <v>0.2</v>
      </c>
      <c r="G67" s="6">
        <v>-5.7142857142857162E-2</v>
      </c>
      <c r="H67" s="39" t="s">
        <v>127</v>
      </c>
      <c r="I67" s="39" t="s">
        <v>127</v>
      </c>
      <c r="J67" s="39">
        <v>6</v>
      </c>
      <c r="K67" s="39">
        <v>1</v>
      </c>
      <c r="L67" s="40" t="s">
        <v>127</v>
      </c>
      <c r="M67" s="40" t="s">
        <v>127</v>
      </c>
      <c r="N67" s="40">
        <v>4</v>
      </c>
      <c r="O67" s="40">
        <v>1</v>
      </c>
      <c r="P67" s="40"/>
    </row>
    <row r="68" spans="1:16">
      <c r="A68" s="25" t="s">
        <v>68</v>
      </c>
      <c r="B68" s="39" t="s">
        <v>127</v>
      </c>
      <c r="C68" s="39" t="s">
        <v>127</v>
      </c>
      <c r="D68" s="39" t="s">
        <v>127</v>
      </c>
      <c r="E68" s="6">
        <v>0.16666666666666666</v>
      </c>
      <c r="F68" s="6">
        <v>0.2857142857142857</v>
      </c>
      <c r="G68" s="6">
        <v>-0.11904761904761904</v>
      </c>
      <c r="H68" s="39" t="s">
        <v>127</v>
      </c>
      <c r="I68" s="39" t="s">
        <v>127</v>
      </c>
      <c r="J68" s="39">
        <v>10</v>
      </c>
      <c r="K68" s="39">
        <v>2</v>
      </c>
      <c r="L68" s="40" t="s">
        <v>127</v>
      </c>
      <c r="M68" s="40" t="s">
        <v>127</v>
      </c>
      <c r="N68" s="40">
        <v>5</v>
      </c>
      <c r="O68" s="40">
        <v>2</v>
      </c>
      <c r="P68" s="40"/>
    </row>
    <row r="69" spans="1:16">
      <c r="A69" s="25" t="s">
        <v>158</v>
      </c>
      <c r="B69" s="6">
        <v>0.32894736842105265</v>
      </c>
      <c r="C69" s="6">
        <v>0.39393939393939392</v>
      </c>
      <c r="D69" s="6">
        <v>-6.4992025518341268E-2</v>
      </c>
      <c r="E69" s="6">
        <v>0.17105263157894737</v>
      </c>
      <c r="F69" s="6">
        <v>0.13636363636363635</v>
      </c>
      <c r="G69" s="6">
        <v>3.4688995215311019E-2</v>
      </c>
      <c r="H69" s="39">
        <v>51</v>
      </c>
      <c r="I69" s="39">
        <v>25</v>
      </c>
      <c r="J69" s="39">
        <v>63</v>
      </c>
      <c r="K69" s="39">
        <v>13</v>
      </c>
      <c r="L69" s="39">
        <v>40</v>
      </c>
      <c r="M69" s="39">
        <v>26</v>
      </c>
      <c r="N69" s="39">
        <v>57</v>
      </c>
      <c r="O69" s="39">
        <v>9</v>
      </c>
      <c r="P69" s="40"/>
    </row>
    <row r="70" spans="1:16">
      <c r="A70" s="27" t="s">
        <v>69</v>
      </c>
      <c r="C70" s="6">
        <v>0.2857142857142857</v>
      </c>
      <c r="E70" s="6">
        <v>0.22222222222222221</v>
      </c>
      <c r="F70" s="6">
        <v>0.21428571428571427</v>
      </c>
      <c r="G70" s="6">
        <v>7.9365079365079361E-3</v>
      </c>
      <c r="H70" s="39" t="s">
        <v>127</v>
      </c>
      <c r="I70" s="39" t="s">
        <v>127</v>
      </c>
      <c r="J70" s="39">
        <v>14</v>
      </c>
      <c r="K70" s="39">
        <v>4</v>
      </c>
      <c r="L70" s="40">
        <v>10</v>
      </c>
      <c r="M70" s="40">
        <v>4</v>
      </c>
      <c r="N70" s="40">
        <v>11</v>
      </c>
      <c r="O70" s="40">
        <v>3</v>
      </c>
      <c r="P70" s="40"/>
    </row>
    <row r="71" spans="1:16">
      <c r="A71" s="2" t="s">
        <v>70</v>
      </c>
      <c r="B71" s="6">
        <v>0.27108433734939757</v>
      </c>
      <c r="C71" s="6">
        <v>0.26315789473684209</v>
      </c>
      <c r="D71" s="6">
        <v>7.9264426125554843E-3</v>
      </c>
      <c r="E71" s="6">
        <v>0.18072289156626506</v>
      </c>
      <c r="F71" s="6">
        <v>0.15789473684210525</v>
      </c>
      <c r="G71" s="6">
        <v>2.2828154724159805E-2</v>
      </c>
      <c r="H71" s="39">
        <v>121</v>
      </c>
      <c r="I71" s="39">
        <v>45</v>
      </c>
      <c r="J71" s="39">
        <v>136</v>
      </c>
      <c r="K71" s="39">
        <v>30</v>
      </c>
      <c r="L71" s="40">
        <v>140</v>
      </c>
      <c r="M71" s="40">
        <v>50</v>
      </c>
      <c r="N71" s="40">
        <v>160</v>
      </c>
      <c r="O71" s="40">
        <v>30</v>
      </c>
      <c r="P71" s="40"/>
    </row>
    <row r="72" spans="1:16">
      <c r="A72" s="2" t="s">
        <v>71</v>
      </c>
      <c r="B72" s="6">
        <v>0.27559055118110237</v>
      </c>
      <c r="C72" s="6">
        <v>0.29245283018867924</v>
      </c>
      <c r="D72" s="6">
        <v>-1.6862279007576864E-2</v>
      </c>
      <c r="E72" s="6">
        <v>0.23622047244094488</v>
      </c>
      <c r="F72" s="6">
        <v>0.14150943396226415</v>
      </c>
      <c r="G72" s="6">
        <v>9.4711038478680731E-2</v>
      </c>
      <c r="H72" s="39">
        <v>92</v>
      </c>
      <c r="I72" s="39">
        <v>35</v>
      </c>
      <c r="J72" s="39">
        <v>97</v>
      </c>
      <c r="K72" s="39">
        <v>30</v>
      </c>
      <c r="L72" s="40">
        <v>75</v>
      </c>
      <c r="M72" s="40">
        <v>31</v>
      </c>
      <c r="N72" s="40">
        <v>91</v>
      </c>
      <c r="O72" s="40">
        <v>15</v>
      </c>
      <c r="P72" s="40"/>
    </row>
    <row r="73" spans="1:16">
      <c r="A73" s="2" t="s">
        <v>55</v>
      </c>
      <c r="B73" s="6">
        <v>0.16666666666666666</v>
      </c>
      <c r="C73" s="6">
        <v>0.22222222222222221</v>
      </c>
      <c r="D73" s="6">
        <v>-5.5555555555555552E-2</v>
      </c>
      <c r="E73" s="6">
        <v>0.25</v>
      </c>
      <c r="F73" s="6">
        <v>0.14814814814814814</v>
      </c>
      <c r="G73" s="6">
        <v>0.10185185185185186</v>
      </c>
      <c r="H73" s="39">
        <v>20</v>
      </c>
      <c r="I73" s="39">
        <v>4</v>
      </c>
      <c r="J73" s="39">
        <v>18</v>
      </c>
      <c r="K73" s="39">
        <v>6</v>
      </c>
      <c r="L73" s="40">
        <v>21</v>
      </c>
      <c r="M73" s="40">
        <v>6</v>
      </c>
      <c r="N73" s="40">
        <v>23</v>
      </c>
      <c r="O73" s="40">
        <v>4</v>
      </c>
      <c r="P73" s="40"/>
    </row>
    <row r="74" spans="1:16">
      <c r="A74" s="8" t="s">
        <v>128</v>
      </c>
      <c r="B74" s="6">
        <v>0.45528455284552843</v>
      </c>
      <c r="C74" s="6">
        <v>0.43478260869565216</v>
      </c>
      <c r="D74" s="6">
        <v>2.0501944149876272E-2</v>
      </c>
      <c r="E74" s="6">
        <v>0.43902439024390244</v>
      </c>
      <c r="F74" s="6">
        <v>0.38260869565217392</v>
      </c>
      <c r="G74" s="6">
        <v>5.6415694591728516E-2</v>
      </c>
      <c r="H74" s="39">
        <v>67</v>
      </c>
      <c r="I74" s="39">
        <v>56</v>
      </c>
      <c r="J74" s="39">
        <v>69</v>
      </c>
      <c r="K74" s="39">
        <v>54</v>
      </c>
      <c r="L74" s="40">
        <v>65</v>
      </c>
      <c r="M74" s="40">
        <v>50</v>
      </c>
      <c r="N74" s="40">
        <v>71</v>
      </c>
      <c r="O74" s="40">
        <v>44</v>
      </c>
      <c r="P74" s="40"/>
    </row>
    <row r="75" spans="1:16">
      <c r="A75" s="1" t="s">
        <v>56</v>
      </c>
      <c r="B75" s="6">
        <v>0.23529411764705882</v>
      </c>
      <c r="C75" s="6" t="s">
        <v>127</v>
      </c>
      <c r="D75" s="6" t="s">
        <v>127</v>
      </c>
      <c r="E75" s="6">
        <v>0.35294117647058826</v>
      </c>
      <c r="F75" s="6">
        <v>0.42857142857142855</v>
      </c>
      <c r="G75" s="6">
        <v>-7.5630252100840289E-2</v>
      </c>
      <c r="H75" s="39">
        <v>13</v>
      </c>
      <c r="I75" s="39">
        <v>4</v>
      </c>
      <c r="J75" s="39">
        <v>11</v>
      </c>
      <c r="K75" s="39">
        <v>6</v>
      </c>
      <c r="L75" s="40" t="s">
        <v>127</v>
      </c>
      <c r="M75" s="40" t="s">
        <v>127</v>
      </c>
      <c r="N75" s="40">
        <v>8</v>
      </c>
      <c r="O75" s="40">
        <v>6</v>
      </c>
      <c r="P75" s="40"/>
    </row>
    <row r="76" spans="1:16">
      <c r="A76" s="25" t="s">
        <v>73</v>
      </c>
      <c r="B76" s="39" t="s">
        <v>127</v>
      </c>
      <c r="C76" s="39" t="s">
        <v>127</v>
      </c>
      <c r="D76" s="39" t="s">
        <v>127</v>
      </c>
      <c r="E76" s="6">
        <v>0.21428571428571427</v>
      </c>
      <c r="F76" s="6">
        <v>0.2857142857142857</v>
      </c>
      <c r="G76" s="6">
        <v>-7.1428571428571425E-2</v>
      </c>
      <c r="H76" s="39" t="s">
        <v>127</v>
      </c>
      <c r="I76" s="39" t="s">
        <v>127</v>
      </c>
      <c r="J76" s="39">
        <v>11</v>
      </c>
      <c r="K76" s="39">
        <v>3</v>
      </c>
      <c r="L76" s="40" t="s">
        <v>127</v>
      </c>
      <c r="M76" s="40" t="s">
        <v>127</v>
      </c>
      <c r="N76" s="40">
        <v>10</v>
      </c>
      <c r="O76" s="40">
        <v>4</v>
      </c>
      <c r="P76" s="40"/>
    </row>
    <row r="77" spans="1:16">
      <c r="A77" s="2" t="s">
        <v>57</v>
      </c>
      <c r="B77" s="6">
        <v>0.37096774193548387</v>
      </c>
      <c r="C77" s="6">
        <v>0.29729729729729731</v>
      </c>
      <c r="D77" s="6">
        <v>7.3670444638186561E-2</v>
      </c>
      <c r="E77" s="6">
        <v>0.22580645161290322</v>
      </c>
      <c r="F77" s="6">
        <v>0.16216216216216217</v>
      </c>
      <c r="G77" s="6">
        <v>6.3644289450741048E-2</v>
      </c>
      <c r="H77" s="39">
        <v>39</v>
      </c>
      <c r="I77" s="39">
        <v>23</v>
      </c>
      <c r="J77" s="39">
        <v>48</v>
      </c>
      <c r="K77" s="39">
        <v>14</v>
      </c>
      <c r="L77" s="40">
        <v>26</v>
      </c>
      <c r="M77" s="40">
        <v>11</v>
      </c>
      <c r="N77" s="40">
        <v>31</v>
      </c>
      <c r="O77" s="40">
        <v>6</v>
      </c>
      <c r="P77" s="40"/>
    </row>
    <row r="78" spans="1:16">
      <c r="A78" s="1" t="s">
        <v>58</v>
      </c>
      <c r="B78" s="6">
        <v>0.31707317073170732</v>
      </c>
      <c r="C78" s="6">
        <v>0.31343283582089554</v>
      </c>
      <c r="D78" s="6">
        <v>3.6403349108117822E-3</v>
      </c>
      <c r="E78" s="6">
        <v>0.1951219512195122</v>
      </c>
      <c r="F78" s="6">
        <v>0.20895522388059701</v>
      </c>
      <c r="G78" s="6">
        <v>-1.3833272661084806E-2</v>
      </c>
      <c r="H78" s="39">
        <v>28</v>
      </c>
      <c r="I78" s="39">
        <v>13</v>
      </c>
      <c r="J78" s="39">
        <v>33</v>
      </c>
      <c r="K78" s="39">
        <v>8</v>
      </c>
      <c r="L78" s="40">
        <v>46</v>
      </c>
      <c r="M78" s="40">
        <v>21</v>
      </c>
      <c r="N78" s="40">
        <v>53</v>
      </c>
      <c r="O78" s="40">
        <v>14</v>
      </c>
      <c r="P78" s="40"/>
    </row>
    <row r="79" spans="1:16">
      <c r="A79" s="1" t="s">
        <v>59</v>
      </c>
      <c r="B79" s="6">
        <v>0.2</v>
      </c>
      <c r="C79" s="6">
        <v>0.19047619047619047</v>
      </c>
      <c r="D79" s="6">
        <v>9.5238095238095455E-3</v>
      </c>
      <c r="E79" s="6">
        <v>0.2</v>
      </c>
      <c r="F79" s="6">
        <v>9.5238095238095233E-2</v>
      </c>
      <c r="G79" s="6">
        <v>0.10476190476190478</v>
      </c>
      <c r="H79" s="39">
        <v>16</v>
      </c>
      <c r="I79" s="39">
        <v>4</v>
      </c>
      <c r="J79" s="39">
        <v>16</v>
      </c>
      <c r="K79" s="39">
        <v>4</v>
      </c>
      <c r="L79" s="40">
        <v>17</v>
      </c>
      <c r="M79" s="40">
        <v>4</v>
      </c>
      <c r="N79" s="40">
        <v>19</v>
      </c>
      <c r="O79" s="40">
        <v>2</v>
      </c>
      <c r="P79" s="40"/>
    </row>
    <row r="80" spans="1:16">
      <c r="A80" s="8" t="s">
        <v>129</v>
      </c>
      <c r="B80" s="6">
        <v>0.3235294117647059</v>
      </c>
      <c r="C80" s="6">
        <v>0.29378531073446329</v>
      </c>
      <c r="D80" s="6">
        <v>2.9744101030242609E-2</v>
      </c>
      <c r="E80" s="6">
        <v>0.35294117647058826</v>
      </c>
      <c r="F80" s="6">
        <v>0.24858757062146894</v>
      </c>
      <c r="G80" s="6">
        <v>0.10435360584911932</v>
      </c>
      <c r="H80" s="39">
        <v>92</v>
      </c>
      <c r="I80" s="39">
        <v>44</v>
      </c>
      <c r="J80" s="39">
        <v>88</v>
      </c>
      <c r="K80" s="39">
        <v>48</v>
      </c>
      <c r="L80" s="40">
        <v>125</v>
      </c>
      <c r="M80" s="40">
        <v>52</v>
      </c>
      <c r="N80" s="40">
        <v>133</v>
      </c>
      <c r="O80" s="40">
        <v>44</v>
      </c>
      <c r="P80" s="40"/>
    </row>
    <row r="81" spans="1:16">
      <c r="A81" s="1" t="s">
        <v>60</v>
      </c>
      <c r="B81" s="6">
        <v>0.35714285714285715</v>
      </c>
      <c r="C81" s="6">
        <v>0.23809523809523808</v>
      </c>
      <c r="D81" s="6">
        <v>0.11904761904761907</v>
      </c>
      <c r="E81" s="6">
        <v>0.39285714285714285</v>
      </c>
      <c r="F81" s="6">
        <v>0.33333333333333331</v>
      </c>
      <c r="G81" s="6">
        <v>5.9523809523809534E-2</v>
      </c>
      <c r="H81" s="39">
        <v>18</v>
      </c>
      <c r="I81" s="39">
        <v>10</v>
      </c>
      <c r="J81" s="39">
        <v>17</v>
      </c>
      <c r="K81" s="39">
        <v>11</v>
      </c>
      <c r="L81" s="40">
        <v>16</v>
      </c>
      <c r="M81" s="40">
        <v>5</v>
      </c>
      <c r="N81" s="40">
        <v>14</v>
      </c>
      <c r="O81" s="40">
        <v>7</v>
      </c>
      <c r="P81" s="40"/>
    </row>
    <row r="82" spans="1:16">
      <c r="A82" s="8" t="s">
        <v>61</v>
      </c>
      <c r="B82" s="6">
        <v>0.25301204819277107</v>
      </c>
      <c r="C82" s="6">
        <v>0.2247191011235955</v>
      </c>
      <c r="D82" s="6">
        <v>2.8292947069175567E-2</v>
      </c>
      <c r="E82" s="6">
        <v>0.12048192771084337</v>
      </c>
      <c r="F82" s="6">
        <v>1.1904761904761904E-2</v>
      </c>
      <c r="G82" s="6">
        <v>0.10857716580608147</v>
      </c>
      <c r="H82" s="39">
        <v>62</v>
      </c>
      <c r="I82" s="39">
        <v>21</v>
      </c>
      <c r="J82" s="39">
        <v>72</v>
      </c>
      <c r="K82" s="39">
        <v>10</v>
      </c>
      <c r="L82" s="40">
        <v>69</v>
      </c>
      <c r="M82" s="40">
        <v>20</v>
      </c>
      <c r="N82" s="40">
        <v>83</v>
      </c>
      <c r="O82" s="40">
        <v>1</v>
      </c>
      <c r="P82" s="40"/>
    </row>
    <row r="83" spans="1:16">
      <c r="A83" s="25" t="s">
        <v>131</v>
      </c>
      <c r="B83" s="6">
        <v>0.34782608695652173</v>
      </c>
      <c r="C83" s="6">
        <v>0.39285714285714285</v>
      </c>
      <c r="D83" s="6">
        <v>-4.503105590062112E-2</v>
      </c>
      <c r="E83" s="6">
        <v>0.13043478260869565</v>
      </c>
      <c r="F83" s="6">
        <v>0.17857142857142858</v>
      </c>
      <c r="G83" s="6">
        <v>-4.8136645962732927E-2</v>
      </c>
      <c r="H83" s="39">
        <v>15</v>
      </c>
      <c r="I83" s="39">
        <v>8</v>
      </c>
      <c r="J83" s="39">
        <v>20</v>
      </c>
      <c r="K83" s="39">
        <v>3</v>
      </c>
      <c r="L83" s="40">
        <v>17</v>
      </c>
      <c r="M83" s="40">
        <v>11</v>
      </c>
      <c r="N83" s="40">
        <v>23</v>
      </c>
      <c r="O83" s="40">
        <v>5</v>
      </c>
      <c r="P83" s="40"/>
    </row>
    <row r="84" spans="1:16">
      <c r="A84" s="25" t="s">
        <v>62</v>
      </c>
      <c r="B84" s="6">
        <v>0.34693877551020408</v>
      </c>
      <c r="C84" s="6">
        <v>0.3611111111111111</v>
      </c>
      <c r="D84" s="6">
        <v>-1.4172335600907027E-2</v>
      </c>
      <c r="E84" s="6">
        <v>0.34693877551020408</v>
      </c>
      <c r="F84" s="6">
        <v>0.22222222222222221</v>
      </c>
      <c r="G84" s="6">
        <v>0.12471655328798187</v>
      </c>
      <c r="H84" s="39">
        <v>32</v>
      </c>
      <c r="I84" s="39">
        <v>17</v>
      </c>
      <c r="J84" s="39">
        <v>32</v>
      </c>
      <c r="K84" s="39">
        <v>17</v>
      </c>
      <c r="L84" s="40">
        <v>23</v>
      </c>
      <c r="M84" s="40">
        <v>13</v>
      </c>
      <c r="N84" s="40">
        <v>28</v>
      </c>
      <c r="O84" s="40">
        <v>8</v>
      </c>
      <c r="P84" s="40"/>
    </row>
    <row r="85" spans="1:16">
      <c r="A85" s="25" t="s">
        <v>63</v>
      </c>
      <c r="B85" s="6">
        <v>0.30769230769230771</v>
      </c>
      <c r="C85" s="6">
        <v>0.23529411764705882</v>
      </c>
      <c r="D85" s="6">
        <v>7.2398190045248889E-2</v>
      </c>
      <c r="E85" s="6">
        <v>0.26923076923076922</v>
      </c>
      <c r="F85" s="6">
        <v>0.3235294117647059</v>
      </c>
      <c r="G85" s="6">
        <v>-5.4298642533936681E-2</v>
      </c>
      <c r="H85" s="39">
        <v>18</v>
      </c>
      <c r="I85" s="39">
        <v>8</v>
      </c>
      <c r="J85" s="39">
        <v>18</v>
      </c>
      <c r="K85" s="39">
        <v>7</v>
      </c>
      <c r="L85" s="40">
        <v>26</v>
      </c>
      <c r="M85" s="40">
        <v>8</v>
      </c>
      <c r="N85" s="40">
        <v>23</v>
      </c>
      <c r="O85" s="40">
        <v>11</v>
      </c>
      <c r="P85" s="40"/>
    </row>
    <row r="86" spans="1:16">
      <c r="A86" s="25" t="s">
        <v>64</v>
      </c>
      <c r="B86" s="6">
        <v>0.20930232558139536</v>
      </c>
      <c r="C86" s="6">
        <v>0.14285714285714285</v>
      </c>
      <c r="D86" s="6">
        <v>6.6445182724252511E-2</v>
      </c>
      <c r="E86" s="6">
        <v>0.11627906976744186</v>
      </c>
      <c r="F86" s="6">
        <v>0.11428571428571428</v>
      </c>
      <c r="G86" s="6">
        <v>1.9933554817275767E-3</v>
      </c>
      <c r="H86" s="39">
        <v>68</v>
      </c>
      <c r="I86" s="39">
        <v>18</v>
      </c>
      <c r="J86" s="39">
        <v>76</v>
      </c>
      <c r="K86" s="39">
        <v>10</v>
      </c>
      <c r="L86" s="40">
        <v>60</v>
      </c>
      <c r="M86" s="40">
        <v>10</v>
      </c>
      <c r="N86" s="40">
        <v>62</v>
      </c>
      <c r="O86" s="40">
        <v>8</v>
      </c>
      <c r="P86" s="40"/>
    </row>
    <row r="87" spans="1:16">
      <c r="A87" s="25" t="s">
        <v>51</v>
      </c>
      <c r="B87" s="6">
        <v>0.52941176470588236</v>
      </c>
      <c r="C87" s="6">
        <v>0.44444444444444442</v>
      </c>
      <c r="D87" s="6">
        <v>8.496732026143794E-2</v>
      </c>
      <c r="E87" s="6">
        <v>0.31372549019607843</v>
      </c>
      <c r="F87" s="6">
        <v>0.31111111111111112</v>
      </c>
      <c r="G87" s="6">
        <v>2.614379084967311E-3</v>
      </c>
      <c r="H87" s="39">
        <v>24</v>
      </c>
      <c r="I87" s="39">
        <v>27</v>
      </c>
      <c r="J87" s="39">
        <v>35</v>
      </c>
      <c r="K87" s="39">
        <v>16</v>
      </c>
      <c r="L87" s="40">
        <v>25</v>
      </c>
      <c r="M87" s="40">
        <v>20</v>
      </c>
      <c r="N87" s="40">
        <v>31</v>
      </c>
      <c r="O87" s="40">
        <v>14</v>
      </c>
      <c r="P87" s="40"/>
    </row>
    <row r="88" spans="1:16">
      <c r="A88" s="8" t="s">
        <v>66</v>
      </c>
      <c r="B88" s="6">
        <v>0.54166666666666663</v>
      </c>
      <c r="C88" s="6" t="s">
        <v>127</v>
      </c>
      <c r="D88" s="6" t="s">
        <v>127</v>
      </c>
      <c r="E88" s="6">
        <v>0.41666666666666669</v>
      </c>
      <c r="F88" s="6">
        <v>0.4375</v>
      </c>
      <c r="G88" s="6">
        <v>-2.0833333333333315E-2</v>
      </c>
      <c r="H88" s="39">
        <v>11</v>
      </c>
      <c r="I88" s="39">
        <v>13</v>
      </c>
      <c r="J88" s="39">
        <v>14</v>
      </c>
      <c r="K88" s="39">
        <v>10</v>
      </c>
      <c r="L88" s="40">
        <v>0</v>
      </c>
      <c r="M88" s="40">
        <v>0</v>
      </c>
      <c r="N88" s="40">
        <v>9</v>
      </c>
      <c r="O88" s="40">
        <v>7</v>
      </c>
      <c r="P88" s="40"/>
    </row>
    <row r="89" spans="1:16">
      <c r="A89" s="1" t="s">
        <v>140</v>
      </c>
      <c r="B89" s="39" t="s">
        <v>127</v>
      </c>
      <c r="C89" s="6" t="s">
        <v>127</v>
      </c>
      <c r="D89" s="39" t="s">
        <v>127</v>
      </c>
      <c r="E89" s="6">
        <v>0.41666666666666669</v>
      </c>
      <c r="F89" s="6">
        <v>0.33333333333333331</v>
      </c>
      <c r="G89" s="6">
        <v>8.333333333333337E-2</v>
      </c>
      <c r="H89" s="39" t="s">
        <v>127</v>
      </c>
      <c r="I89" s="39" t="s">
        <v>127</v>
      </c>
      <c r="J89" s="39">
        <v>7</v>
      </c>
      <c r="K89" s="39">
        <v>5</v>
      </c>
      <c r="L89" s="40" t="s">
        <v>127</v>
      </c>
      <c r="M89" s="40" t="s">
        <v>127</v>
      </c>
      <c r="N89" s="39">
        <v>4</v>
      </c>
      <c r="O89" s="39">
        <v>2</v>
      </c>
      <c r="P89" s="40"/>
    </row>
    <row r="90" spans="1:16">
      <c r="A90" s="25" t="s">
        <v>77</v>
      </c>
      <c r="B90" s="39" t="s">
        <v>127</v>
      </c>
      <c r="C90" s="6" t="s">
        <v>127</v>
      </c>
      <c r="D90" s="39" t="s">
        <v>127</v>
      </c>
      <c r="E90" s="6">
        <v>0.27272727272727271</v>
      </c>
      <c r="F90" s="6">
        <v>0.25</v>
      </c>
      <c r="G90" s="6">
        <v>2.2727272727272707E-2</v>
      </c>
      <c r="H90" s="39" t="s">
        <v>127</v>
      </c>
      <c r="I90" s="39" t="s">
        <v>127</v>
      </c>
      <c r="J90" s="39">
        <v>8</v>
      </c>
      <c r="K90" s="39">
        <v>3</v>
      </c>
      <c r="L90" s="40" t="s">
        <v>127</v>
      </c>
      <c r="M90" s="40" t="s">
        <v>127</v>
      </c>
      <c r="N90" s="40">
        <v>9</v>
      </c>
      <c r="O90" s="40">
        <v>3</v>
      </c>
      <c r="P90" s="40"/>
    </row>
    <row r="91" spans="1:16">
      <c r="A91" s="25" t="s">
        <v>133</v>
      </c>
      <c r="B91" s="6">
        <v>0.33333333333333331</v>
      </c>
      <c r="C91" s="6">
        <v>0.32758620689655171</v>
      </c>
      <c r="D91" s="6">
        <v>5.7471264367816022E-3</v>
      </c>
      <c r="E91" s="6">
        <v>0.26315789473684209</v>
      </c>
      <c r="F91" s="6">
        <v>0.29310344827586204</v>
      </c>
      <c r="G91" s="6">
        <v>-2.9945553539019953E-2</v>
      </c>
      <c r="H91" s="39">
        <v>38</v>
      </c>
      <c r="I91" s="39">
        <v>19</v>
      </c>
      <c r="J91" s="39">
        <v>42</v>
      </c>
      <c r="K91" s="39">
        <v>15</v>
      </c>
      <c r="L91" s="40">
        <v>39</v>
      </c>
      <c r="M91" s="40">
        <v>19</v>
      </c>
      <c r="N91" s="40">
        <v>41</v>
      </c>
      <c r="O91" s="40">
        <v>17</v>
      </c>
      <c r="P91" s="40"/>
    </row>
    <row r="92" spans="1:16">
      <c r="A92" s="25" t="s">
        <v>134</v>
      </c>
      <c r="B92" s="39" t="s">
        <v>127</v>
      </c>
      <c r="C92" s="6">
        <v>0.33333333333333331</v>
      </c>
      <c r="D92" s="39" t="s">
        <v>127</v>
      </c>
      <c r="E92" s="6">
        <v>0.26315789473684209</v>
      </c>
      <c r="F92" s="6">
        <v>0.14285714285714285</v>
      </c>
      <c r="G92" s="6">
        <v>0.12030075187969924</v>
      </c>
      <c r="H92" s="39" t="s">
        <v>127</v>
      </c>
      <c r="I92" s="39" t="s">
        <v>127</v>
      </c>
      <c r="J92" s="39">
        <v>14</v>
      </c>
      <c r="K92" s="39">
        <v>5</v>
      </c>
      <c r="L92" s="40">
        <v>14</v>
      </c>
      <c r="M92" s="40">
        <v>7</v>
      </c>
      <c r="N92" s="40">
        <v>18</v>
      </c>
      <c r="O92" s="40">
        <v>3</v>
      </c>
      <c r="P92" s="40"/>
    </row>
    <row r="93" spans="1:16">
      <c r="A93" s="25" t="s">
        <v>21</v>
      </c>
      <c r="B93" s="6">
        <v>0.32321575061525842</v>
      </c>
      <c r="C93" s="6">
        <v>0.30114566284779049</v>
      </c>
      <c r="D93" s="6">
        <v>2.2070087767467939E-2</v>
      </c>
      <c r="E93" s="6">
        <v>0.25572519083969464</v>
      </c>
      <c r="F93" s="6">
        <v>0.209140201394268</v>
      </c>
      <c r="G93" s="6">
        <v>4.6584989445426633E-2</v>
      </c>
      <c r="H93" s="39">
        <v>825</v>
      </c>
      <c r="I93" s="39">
        <v>394</v>
      </c>
      <c r="J93" s="39">
        <v>975</v>
      </c>
      <c r="K93" s="39">
        <v>335</v>
      </c>
      <c r="L93" s="40">
        <v>854</v>
      </c>
      <c r="M93" s="40">
        <v>368</v>
      </c>
      <c r="N93" s="40">
        <v>1021</v>
      </c>
      <c r="O93" s="40">
        <v>270</v>
      </c>
    </row>
    <row r="95" spans="1:16">
      <c r="A95" t="s">
        <v>159</v>
      </c>
    </row>
  </sheetData>
  <mergeCells count="14">
    <mergeCell ref="R2:U2"/>
    <mergeCell ref="V2:Y2"/>
    <mergeCell ref="Z2:AC2"/>
    <mergeCell ref="B65:D65"/>
    <mergeCell ref="E65:G65"/>
    <mergeCell ref="H65:K65"/>
    <mergeCell ref="L65:O65"/>
    <mergeCell ref="B31:D31"/>
    <mergeCell ref="C2:F2"/>
    <mergeCell ref="I2:L2"/>
    <mergeCell ref="E31:G31"/>
    <mergeCell ref="H31:K31"/>
    <mergeCell ref="L31:O31"/>
    <mergeCell ref="N2:Q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526C9-C5CD-4266-A8F3-EFAE10C7634B}">
  <dimension ref="A1:P39"/>
  <sheetViews>
    <sheetView zoomScale="77" workbookViewId="0">
      <selection activeCell="A2" sqref="A2"/>
    </sheetView>
  </sheetViews>
  <sheetFormatPr defaultRowHeight="14.5"/>
  <cols>
    <col min="1" max="1" width="37.54296875" customWidth="1"/>
    <col min="2" max="10" width="9.1796875" style="39"/>
    <col min="11" max="11" width="17.26953125" style="39" bestFit="1" customWidth="1"/>
    <col min="12" max="13" width="9.1796875" style="39"/>
    <col min="14" max="14" width="17.1796875" style="39" customWidth="1"/>
    <col min="15" max="15" width="14.453125" style="39" customWidth="1"/>
    <col min="16" max="16" width="9.1796875" style="39"/>
  </cols>
  <sheetData>
    <row r="1" spans="1:15">
      <c r="A1" s="68" t="s">
        <v>162</v>
      </c>
    </row>
    <row r="2" spans="1:15">
      <c r="A2" s="8" t="s">
        <v>163</v>
      </c>
    </row>
    <row r="3" spans="1:15">
      <c r="A3" s="55" t="s">
        <v>26</v>
      </c>
      <c r="B3" s="67" t="s">
        <v>164</v>
      </c>
      <c r="C3" s="67" t="s">
        <v>165</v>
      </c>
      <c r="D3" s="67" t="s">
        <v>166</v>
      </c>
      <c r="E3" s="67" t="s">
        <v>167</v>
      </c>
      <c r="F3" s="67" t="s">
        <v>168</v>
      </c>
      <c r="G3" s="67" t="s">
        <v>169</v>
      </c>
      <c r="H3" s="67" t="s">
        <v>170</v>
      </c>
      <c r="I3" s="67" t="s">
        <v>171</v>
      </c>
      <c r="J3" s="67" t="s">
        <v>16</v>
      </c>
      <c r="K3" s="67" t="s">
        <v>172</v>
      </c>
      <c r="L3" s="67" t="s">
        <v>28</v>
      </c>
      <c r="N3" s="67" t="s">
        <v>102</v>
      </c>
      <c r="O3" s="67" t="s">
        <v>173</v>
      </c>
    </row>
    <row r="4" spans="1:15">
      <c r="A4" s="8" t="s">
        <v>34</v>
      </c>
      <c r="B4" s="59">
        <v>318</v>
      </c>
      <c r="C4" s="59">
        <v>64</v>
      </c>
      <c r="D4" s="59">
        <v>2</v>
      </c>
      <c r="E4" s="59">
        <v>29</v>
      </c>
      <c r="F4" s="59">
        <v>0</v>
      </c>
      <c r="G4" s="59">
        <v>0</v>
      </c>
      <c r="H4" s="59">
        <v>4</v>
      </c>
      <c r="I4" s="59">
        <v>0</v>
      </c>
      <c r="J4" s="59">
        <f t="shared" ref="J4:J16" si="0">SUM(C4:H4)</f>
        <v>99</v>
      </c>
      <c r="K4" s="59">
        <f t="shared" ref="K4:K17" si="1">J4-C4</f>
        <v>35</v>
      </c>
      <c r="L4" s="59">
        <v>417</v>
      </c>
      <c r="N4" s="64">
        <f t="shared" ref="N4:N17" si="2">J4/L4</f>
        <v>0.23741007194244604</v>
      </c>
      <c r="O4" s="64">
        <f t="shared" ref="O4:O17" si="3">K4/L4</f>
        <v>8.3932853717026384E-2</v>
      </c>
    </row>
    <row r="5" spans="1:15">
      <c r="A5" s="8" t="s">
        <v>36</v>
      </c>
      <c r="B5" s="59">
        <v>20</v>
      </c>
      <c r="C5" s="59">
        <v>5</v>
      </c>
      <c r="D5" s="59">
        <v>1</v>
      </c>
      <c r="E5" s="59">
        <v>1</v>
      </c>
      <c r="F5" s="59">
        <v>0</v>
      </c>
      <c r="G5" s="59">
        <v>0</v>
      </c>
      <c r="H5" s="59">
        <v>0</v>
      </c>
      <c r="I5" s="59">
        <v>0</v>
      </c>
      <c r="J5" s="59">
        <f t="shared" si="0"/>
        <v>7</v>
      </c>
      <c r="K5" s="59">
        <f t="shared" si="1"/>
        <v>2</v>
      </c>
      <c r="L5" s="59">
        <v>27</v>
      </c>
      <c r="N5" s="64">
        <f t="shared" si="2"/>
        <v>0.25925925925925924</v>
      </c>
      <c r="O5" s="64">
        <f t="shared" si="3"/>
        <v>7.407407407407407E-2</v>
      </c>
    </row>
    <row r="6" spans="1:15">
      <c r="A6" s="8" t="s">
        <v>38</v>
      </c>
      <c r="B6" s="59">
        <v>22</v>
      </c>
      <c r="C6" s="59">
        <v>8</v>
      </c>
      <c r="D6" s="59">
        <v>1</v>
      </c>
      <c r="E6" s="59">
        <v>3</v>
      </c>
      <c r="F6" s="59">
        <v>0</v>
      </c>
      <c r="G6" s="59">
        <v>0</v>
      </c>
      <c r="H6" s="59">
        <v>0</v>
      </c>
      <c r="I6" s="59">
        <v>0</v>
      </c>
      <c r="J6" s="59">
        <f t="shared" si="0"/>
        <v>12</v>
      </c>
      <c r="K6" s="59">
        <f t="shared" si="1"/>
        <v>4</v>
      </c>
      <c r="L6" s="59">
        <v>34</v>
      </c>
      <c r="N6" s="64">
        <f t="shared" si="2"/>
        <v>0.35294117647058826</v>
      </c>
      <c r="O6" s="64">
        <f t="shared" si="3"/>
        <v>0.11764705882352941</v>
      </c>
    </row>
    <row r="7" spans="1:15">
      <c r="A7" s="8" t="s">
        <v>40</v>
      </c>
      <c r="B7" s="59">
        <v>38</v>
      </c>
      <c r="C7" s="59">
        <v>7</v>
      </c>
      <c r="D7" s="59">
        <v>1</v>
      </c>
      <c r="E7" s="59">
        <v>5</v>
      </c>
      <c r="F7" s="59">
        <v>0</v>
      </c>
      <c r="G7" s="59">
        <v>0</v>
      </c>
      <c r="H7" s="59">
        <v>0</v>
      </c>
      <c r="I7" s="59">
        <v>0</v>
      </c>
      <c r="J7" s="59">
        <f t="shared" si="0"/>
        <v>13</v>
      </c>
      <c r="K7" s="59">
        <f t="shared" si="1"/>
        <v>6</v>
      </c>
      <c r="L7" s="59">
        <v>51</v>
      </c>
      <c r="N7" s="64">
        <f t="shared" si="2"/>
        <v>0.25490196078431371</v>
      </c>
      <c r="O7" s="64">
        <f t="shared" si="3"/>
        <v>0.11764705882352941</v>
      </c>
    </row>
    <row r="8" spans="1:15">
      <c r="A8" s="8" t="s">
        <v>42</v>
      </c>
      <c r="B8" s="59">
        <v>30</v>
      </c>
      <c r="C8" s="59">
        <v>1</v>
      </c>
      <c r="D8" s="59">
        <v>0</v>
      </c>
      <c r="E8" s="59">
        <v>4</v>
      </c>
      <c r="F8" s="59">
        <v>0</v>
      </c>
      <c r="G8" s="59">
        <v>0</v>
      </c>
      <c r="H8" s="59">
        <v>0</v>
      </c>
      <c r="I8" s="59">
        <v>0</v>
      </c>
      <c r="J8" s="59">
        <f t="shared" si="0"/>
        <v>5</v>
      </c>
      <c r="K8" s="59">
        <f t="shared" si="1"/>
        <v>4</v>
      </c>
      <c r="L8" s="59">
        <v>35</v>
      </c>
      <c r="N8" s="64">
        <f t="shared" si="2"/>
        <v>0.14285714285714285</v>
      </c>
      <c r="O8" s="64">
        <f t="shared" si="3"/>
        <v>0.11428571428571428</v>
      </c>
    </row>
    <row r="9" spans="1:15">
      <c r="A9" s="8" t="s">
        <v>91</v>
      </c>
      <c r="B9" s="59">
        <v>22</v>
      </c>
      <c r="C9" s="59">
        <v>6</v>
      </c>
      <c r="D9" s="59">
        <v>0</v>
      </c>
      <c r="E9" s="59">
        <v>2</v>
      </c>
      <c r="F9" s="59">
        <v>0</v>
      </c>
      <c r="G9" s="59">
        <v>0</v>
      </c>
      <c r="H9" s="59">
        <v>0</v>
      </c>
      <c r="I9" s="59">
        <v>0</v>
      </c>
      <c r="J9" s="59">
        <f t="shared" si="0"/>
        <v>8</v>
      </c>
      <c r="K9" s="59">
        <f t="shared" si="1"/>
        <v>2</v>
      </c>
      <c r="L9" s="59">
        <v>30</v>
      </c>
      <c r="N9" s="64">
        <f t="shared" si="2"/>
        <v>0.26666666666666666</v>
      </c>
      <c r="O9" s="64">
        <f t="shared" si="3"/>
        <v>6.6666666666666666E-2</v>
      </c>
    </row>
    <row r="10" spans="1:15">
      <c r="A10" s="8" t="s">
        <v>44</v>
      </c>
      <c r="B10" s="59">
        <v>17</v>
      </c>
      <c r="C10" s="59">
        <v>7</v>
      </c>
      <c r="D10" s="59">
        <v>1</v>
      </c>
      <c r="E10" s="59">
        <v>1</v>
      </c>
      <c r="F10" s="59">
        <v>0</v>
      </c>
      <c r="G10" s="59">
        <v>0</v>
      </c>
      <c r="H10" s="59">
        <v>0</v>
      </c>
      <c r="I10" s="59">
        <v>0</v>
      </c>
      <c r="J10" s="59">
        <f t="shared" si="0"/>
        <v>9</v>
      </c>
      <c r="K10" s="59">
        <f t="shared" si="1"/>
        <v>2</v>
      </c>
      <c r="L10" s="59">
        <v>26</v>
      </c>
      <c r="N10" s="64">
        <f t="shared" si="2"/>
        <v>0.34615384615384615</v>
      </c>
      <c r="O10" s="64">
        <f t="shared" si="3"/>
        <v>7.6923076923076927E-2</v>
      </c>
    </row>
    <row r="11" spans="1:15">
      <c r="A11" s="8" t="s">
        <v>92</v>
      </c>
      <c r="B11" s="59">
        <v>25</v>
      </c>
      <c r="C11" s="59">
        <v>2</v>
      </c>
      <c r="D11" s="59">
        <v>2</v>
      </c>
      <c r="E11" s="59">
        <v>4</v>
      </c>
      <c r="F11" s="59">
        <v>0</v>
      </c>
      <c r="G11" s="59">
        <v>0</v>
      </c>
      <c r="H11" s="59">
        <v>1</v>
      </c>
      <c r="I11" s="59">
        <v>0</v>
      </c>
      <c r="J11" s="59">
        <f t="shared" si="0"/>
        <v>9</v>
      </c>
      <c r="K11" s="59">
        <f t="shared" si="1"/>
        <v>7</v>
      </c>
      <c r="L11" s="59">
        <v>34</v>
      </c>
      <c r="N11" s="64">
        <f t="shared" si="2"/>
        <v>0.26470588235294118</v>
      </c>
      <c r="O11" s="64">
        <f t="shared" si="3"/>
        <v>0.20588235294117646</v>
      </c>
    </row>
    <row r="12" spans="1:15">
      <c r="A12" s="8" t="s">
        <v>46</v>
      </c>
      <c r="B12" s="59">
        <v>52</v>
      </c>
      <c r="C12" s="59">
        <v>6</v>
      </c>
      <c r="D12" s="59">
        <v>0</v>
      </c>
      <c r="E12" s="59">
        <v>5</v>
      </c>
      <c r="F12" s="59">
        <v>0</v>
      </c>
      <c r="G12" s="59">
        <v>0</v>
      </c>
      <c r="H12" s="59">
        <v>1</v>
      </c>
      <c r="I12" s="59">
        <v>0</v>
      </c>
      <c r="J12" s="59">
        <f t="shared" si="0"/>
        <v>12</v>
      </c>
      <c r="K12" s="59">
        <f t="shared" si="1"/>
        <v>6</v>
      </c>
      <c r="L12" s="59">
        <v>64</v>
      </c>
      <c r="N12" s="64">
        <f t="shared" si="2"/>
        <v>0.1875</v>
      </c>
      <c r="O12" s="64">
        <f t="shared" si="3"/>
        <v>9.375E-2</v>
      </c>
    </row>
    <row r="13" spans="1:15">
      <c r="A13" s="8" t="s">
        <v>47</v>
      </c>
      <c r="B13" s="59">
        <v>30</v>
      </c>
      <c r="C13" s="59">
        <v>17</v>
      </c>
      <c r="D13" s="59">
        <v>2</v>
      </c>
      <c r="E13" s="59">
        <v>6</v>
      </c>
      <c r="F13" s="59">
        <v>0</v>
      </c>
      <c r="G13" s="59">
        <v>0</v>
      </c>
      <c r="H13" s="59">
        <v>1</v>
      </c>
      <c r="I13" s="59">
        <v>0</v>
      </c>
      <c r="J13" s="59">
        <f t="shared" si="0"/>
        <v>26</v>
      </c>
      <c r="K13" s="59">
        <f t="shared" si="1"/>
        <v>9</v>
      </c>
      <c r="L13" s="59">
        <v>56</v>
      </c>
      <c r="N13" s="64">
        <f t="shared" si="2"/>
        <v>0.4642857142857143</v>
      </c>
      <c r="O13" s="64">
        <f t="shared" si="3"/>
        <v>0.16071428571428573</v>
      </c>
    </row>
    <row r="14" spans="1:15">
      <c r="A14" s="8" t="s">
        <v>48</v>
      </c>
      <c r="B14" s="59">
        <v>13</v>
      </c>
      <c r="C14" s="59">
        <v>11</v>
      </c>
      <c r="D14" s="59">
        <v>0</v>
      </c>
      <c r="E14" s="59">
        <v>6</v>
      </c>
      <c r="F14" s="59">
        <v>0</v>
      </c>
      <c r="G14" s="59">
        <v>0</v>
      </c>
      <c r="H14" s="59">
        <v>0</v>
      </c>
      <c r="I14" s="59">
        <v>0</v>
      </c>
      <c r="J14" s="59">
        <f t="shared" si="0"/>
        <v>17</v>
      </c>
      <c r="K14" s="59">
        <f t="shared" si="1"/>
        <v>6</v>
      </c>
      <c r="L14" s="59">
        <v>30</v>
      </c>
      <c r="N14" s="64">
        <f t="shared" si="2"/>
        <v>0.56666666666666665</v>
      </c>
      <c r="O14" s="64">
        <f t="shared" si="3"/>
        <v>0.2</v>
      </c>
    </row>
    <row r="15" spans="1:15">
      <c r="A15" s="8" t="s">
        <v>49</v>
      </c>
      <c r="B15" s="59">
        <v>27</v>
      </c>
      <c r="C15" s="59">
        <v>6</v>
      </c>
      <c r="D15" s="59">
        <v>1</v>
      </c>
      <c r="E15" s="59">
        <v>7</v>
      </c>
      <c r="F15" s="59">
        <v>0</v>
      </c>
      <c r="G15" s="59">
        <v>0</v>
      </c>
      <c r="H15" s="59">
        <v>0</v>
      </c>
      <c r="I15" s="59">
        <v>0</v>
      </c>
      <c r="J15" s="59">
        <f t="shared" si="0"/>
        <v>14</v>
      </c>
      <c r="K15" s="59">
        <f t="shared" si="1"/>
        <v>8</v>
      </c>
      <c r="L15" s="59">
        <v>41</v>
      </c>
      <c r="N15" s="64">
        <f t="shared" si="2"/>
        <v>0.34146341463414637</v>
      </c>
      <c r="O15" s="64">
        <f t="shared" si="3"/>
        <v>0.1951219512195122</v>
      </c>
    </row>
    <row r="16" spans="1:15">
      <c r="A16" s="8" t="s">
        <v>50</v>
      </c>
      <c r="B16" s="59">
        <v>19</v>
      </c>
      <c r="C16" s="59">
        <v>6</v>
      </c>
      <c r="D16" s="59">
        <v>0</v>
      </c>
      <c r="E16" s="59">
        <v>9</v>
      </c>
      <c r="F16" s="59">
        <v>0</v>
      </c>
      <c r="G16" s="59">
        <v>0</v>
      </c>
      <c r="H16" s="59">
        <v>0</v>
      </c>
      <c r="I16" s="59">
        <v>0</v>
      </c>
      <c r="J16" s="59">
        <f t="shared" si="0"/>
        <v>15</v>
      </c>
      <c r="K16" s="59">
        <f t="shared" si="1"/>
        <v>9</v>
      </c>
      <c r="L16" s="59">
        <v>34</v>
      </c>
      <c r="N16" s="64">
        <f t="shared" si="2"/>
        <v>0.44117647058823528</v>
      </c>
      <c r="O16" s="64">
        <f t="shared" si="3"/>
        <v>0.26470588235294118</v>
      </c>
    </row>
    <row r="17" spans="1:15">
      <c r="A17" s="8" t="s">
        <v>174</v>
      </c>
      <c r="B17" s="59">
        <f>SUM(B5:B16)</f>
        <v>315</v>
      </c>
      <c r="C17" s="59">
        <f t="shared" ref="C17:J17" si="4">SUM(C5:C16)</f>
        <v>82</v>
      </c>
      <c r="D17" s="59">
        <f t="shared" si="4"/>
        <v>9</v>
      </c>
      <c r="E17" s="59">
        <f t="shared" si="4"/>
        <v>53</v>
      </c>
      <c r="F17" s="59">
        <f t="shared" si="4"/>
        <v>0</v>
      </c>
      <c r="G17" s="59">
        <f t="shared" si="4"/>
        <v>0</v>
      </c>
      <c r="H17" s="59">
        <f t="shared" si="4"/>
        <v>3</v>
      </c>
      <c r="I17" s="59">
        <f t="shared" si="4"/>
        <v>0</v>
      </c>
      <c r="J17" s="59">
        <f t="shared" si="4"/>
        <v>147</v>
      </c>
      <c r="K17" s="59">
        <f t="shared" si="1"/>
        <v>65</v>
      </c>
      <c r="L17" s="59">
        <f>SUM(L5:L16)</f>
        <v>462</v>
      </c>
      <c r="N17" s="64">
        <f t="shared" si="2"/>
        <v>0.31818181818181818</v>
      </c>
      <c r="O17" s="64">
        <f t="shared" si="3"/>
        <v>0.1406926406926407</v>
      </c>
    </row>
    <row r="18" spans="1:15">
      <c r="A18" s="8" t="s">
        <v>21</v>
      </c>
      <c r="B18" s="59">
        <f>SUM(B4:B16)</f>
        <v>633</v>
      </c>
      <c r="C18" s="59">
        <f t="shared" ref="C18:J18" si="5">SUM(C4:C16)</f>
        <v>146</v>
      </c>
      <c r="D18" s="59">
        <f t="shared" si="5"/>
        <v>11</v>
      </c>
      <c r="E18" s="59">
        <f t="shared" si="5"/>
        <v>82</v>
      </c>
      <c r="F18" s="59">
        <f t="shared" si="5"/>
        <v>0</v>
      </c>
      <c r="G18" s="59">
        <f t="shared" si="5"/>
        <v>0</v>
      </c>
      <c r="H18" s="59">
        <f t="shared" si="5"/>
        <v>7</v>
      </c>
      <c r="I18" s="59">
        <f t="shared" si="5"/>
        <v>0</v>
      </c>
      <c r="J18" s="59">
        <f t="shared" si="5"/>
        <v>246</v>
      </c>
      <c r="K18" s="59">
        <f t="shared" ref="K18" si="6">J18-C18</f>
        <v>100</v>
      </c>
      <c r="L18" s="59">
        <f>SUM(L4:L16)</f>
        <v>879</v>
      </c>
      <c r="N18" s="64">
        <f t="shared" ref="N18" si="7">J18/L18</f>
        <v>0.27986348122866894</v>
      </c>
      <c r="O18" s="64">
        <f t="shared" ref="O18" si="8">K18/L18</f>
        <v>0.11376564277588168</v>
      </c>
    </row>
    <row r="19" spans="1:15">
      <c r="A19" s="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5">
      <c r="A20" s="8" t="s">
        <v>175</v>
      </c>
    </row>
    <row r="21" spans="1:15">
      <c r="A21" s="55" t="s">
        <v>26</v>
      </c>
      <c r="B21" s="67" t="s">
        <v>164</v>
      </c>
      <c r="C21" s="67" t="s">
        <v>165</v>
      </c>
      <c r="D21" s="67" t="s">
        <v>166</v>
      </c>
      <c r="E21" s="67" t="s">
        <v>167</v>
      </c>
      <c r="F21" s="67" t="s">
        <v>168</v>
      </c>
      <c r="G21" s="67" t="s">
        <v>169</v>
      </c>
      <c r="H21" s="67" t="s">
        <v>170</v>
      </c>
      <c r="I21" s="67" t="s">
        <v>171</v>
      </c>
      <c r="J21" s="67" t="s">
        <v>16</v>
      </c>
      <c r="K21" s="67" t="s">
        <v>172</v>
      </c>
      <c r="L21" s="67" t="s">
        <v>28</v>
      </c>
      <c r="N21" s="67" t="s">
        <v>102</v>
      </c>
      <c r="O21" s="67" t="s">
        <v>173</v>
      </c>
    </row>
    <row r="22" spans="1:15">
      <c r="A22" t="s">
        <v>139</v>
      </c>
      <c r="B22" s="39">
        <v>34</v>
      </c>
      <c r="C22" s="39">
        <v>0</v>
      </c>
      <c r="D22" s="39">
        <v>1</v>
      </c>
      <c r="E22" s="39">
        <v>0</v>
      </c>
      <c r="F22" s="39">
        <v>0</v>
      </c>
      <c r="G22" s="39">
        <v>0</v>
      </c>
      <c r="H22" s="39">
        <v>1</v>
      </c>
      <c r="I22" s="39">
        <v>3</v>
      </c>
      <c r="J22" s="59">
        <f>SUM(C22:H22)</f>
        <v>2</v>
      </c>
      <c r="K22" s="59">
        <f t="shared" ref="K22:K36" si="9">J22-C22</f>
        <v>2</v>
      </c>
      <c r="L22" s="39">
        <v>39</v>
      </c>
      <c r="N22" s="64">
        <f t="shared" ref="N22:N36" si="10">J22/L22</f>
        <v>5.128205128205128E-2</v>
      </c>
      <c r="O22" s="64">
        <f t="shared" ref="O22:O36" si="11">K22/L22</f>
        <v>5.128205128205128E-2</v>
      </c>
    </row>
    <row r="23" spans="1:15">
      <c r="A23" t="s">
        <v>33</v>
      </c>
      <c r="B23" s="59">
        <v>26</v>
      </c>
      <c r="C23" s="59">
        <v>2</v>
      </c>
      <c r="D23" s="59">
        <v>0</v>
      </c>
      <c r="E23" s="59">
        <v>1</v>
      </c>
      <c r="F23" s="59">
        <v>0</v>
      </c>
      <c r="G23" s="59">
        <v>0</v>
      </c>
      <c r="H23" s="59">
        <v>0</v>
      </c>
      <c r="I23" s="59">
        <v>0</v>
      </c>
      <c r="J23" s="59">
        <f>SUM(C23:H23)</f>
        <v>3</v>
      </c>
      <c r="K23" s="59">
        <f t="shared" si="9"/>
        <v>1</v>
      </c>
      <c r="L23" s="59">
        <v>29</v>
      </c>
      <c r="N23" s="64">
        <f t="shared" si="10"/>
        <v>0.10344827586206896</v>
      </c>
      <c r="O23" s="64">
        <f t="shared" si="11"/>
        <v>3.4482758620689655E-2</v>
      </c>
    </row>
    <row r="24" spans="1:15">
      <c r="A24" t="s">
        <v>70</v>
      </c>
      <c r="B24" s="59">
        <v>136</v>
      </c>
      <c r="C24" s="59">
        <v>9</v>
      </c>
      <c r="D24" s="59">
        <v>13</v>
      </c>
      <c r="E24" s="39" t="s">
        <v>127</v>
      </c>
      <c r="F24" s="39" t="s">
        <v>127</v>
      </c>
      <c r="G24" s="39" t="s">
        <v>127</v>
      </c>
      <c r="H24" s="59">
        <v>4</v>
      </c>
      <c r="I24" s="59" t="s">
        <v>127</v>
      </c>
      <c r="J24" s="59">
        <v>30</v>
      </c>
      <c r="K24" s="59">
        <f t="shared" si="9"/>
        <v>21</v>
      </c>
      <c r="L24" s="39">
        <v>166</v>
      </c>
      <c r="N24" s="64">
        <f t="shared" si="10"/>
        <v>0.18072289156626506</v>
      </c>
      <c r="O24" s="64">
        <f t="shared" si="11"/>
        <v>0.12650602409638553</v>
      </c>
    </row>
    <row r="25" spans="1:15">
      <c r="A25" t="s">
        <v>57</v>
      </c>
      <c r="B25" s="59">
        <v>33</v>
      </c>
      <c r="C25" s="59">
        <v>7</v>
      </c>
      <c r="D25" s="59">
        <v>0</v>
      </c>
      <c r="E25" s="59">
        <v>0</v>
      </c>
      <c r="F25" s="59">
        <v>0</v>
      </c>
      <c r="G25" s="59">
        <v>1</v>
      </c>
      <c r="H25" s="59">
        <v>0</v>
      </c>
      <c r="I25" s="59">
        <v>0</v>
      </c>
      <c r="J25" s="59">
        <f>SUM(C25:H25)</f>
        <v>8</v>
      </c>
      <c r="K25" s="59">
        <f t="shared" si="9"/>
        <v>1</v>
      </c>
      <c r="L25" s="59">
        <v>41</v>
      </c>
      <c r="N25" s="64">
        <f t="shared" si="10"/>
        <v>0.1951219512195122</v>
      </c>
      <c r="O25" s="64">
        <f t="shared" si="11"/>
        <v>2.4390243902439025E-2</v>
      </c>
    </row>
    <row r="26" spans="1:15">
      <c r="A26" t="s">
        <v>58</v>
      </c>
      <c r="B26" s="59">
        <v>48</v>
      </c>
      <c r="C26" s="59">
        <v>11</v>
      </c>
      <c r="D26" s="59">
        <v>1</v>
      </c>
      <c r="E26" s="59">
        <v>2</v>
      </c>
      <c r="F26" s="59">
        <v>0</v>
      </c>
      <c r="G26" s="59">
        <v>0</v>
      </c>
      <c r="H26" s="59">
        <v>0</v>
      </c>
      <c r="I26" s="59">
        <v>0</v>
      </c>
      <c r="J26" s="59">
        <f>SUM(C26:H26)</f>
        <v>14</v>
      </c>
      <c r="K26" s="59">
        <f t="shared" si="9"/>
        <v>3</v>
      </c>
      <c r="L26" s="59">
        <v>62</v>
      </c>
      <c r="N26" s="64">
        <f t="shared" si="10"/>
        <v>0.22580645161290322</v>
      </c>
      <c r="O26" s="64">
        <f t="shared" si="11"/>
        <v>4.8387096774193547E-2</v>
      </c>
    </row>
    <row r="27" spans="1:15">
      <c r="A27" t="s">
        <v>59</v>
      </c>
      <c r="B27" s="59">
        <v>16</v>
      </c>
      <c r="C27" s="59">
        <v>0</v>
      </c>
      <c r="D27" s="59">
        <v>2</v>
      </c>
      <c r="E27" s="59">
        <v>0</v>
      </c>
      <c r="F27" s="59">
        <v>0</v>
      </c>
      <c r="G27" s="59">
        <v>1</v>
      </c>
      <c r="H27" s="59">
        <v>1</v>
      </c>
      <c r="I27" s="59">
        <v>0</v>
      </c>
      <c r="J27" s="59">
        <f>SUM(C27:H27)</f>
        <v>4</v>
      </c>
      <c r="K27" s="59">
        <f t="shared" si="9"/>
        <v>4</v>
      </c>
      <c r="L27" s="59">
        <v>20</v>
      </c>
      <c r="N27" s="64">
        <f t="shared" si="10"/>
        <v>0.2</v>
      </c>
      <c r="O27" s="64">
        <f t="shared" si="11"/>
        <v>0.2</v>
      </c>
    </row>
    <row r="28" spans="1:15">
      <c r="A28" t="s">
        <v>129</v>
      </c>
      <c r="B28" s="59">
        <v>88</v>
      </c>
      <c r="C28" s="59">
        <v>38</v>
      </c>
      <c r="D28" s="59">
        <v>5</v>
      </c>
      <c r="E28" s="39" t="s">
        <v>127</v>
      </c>
      <c r="F28" s="39" t="s">
        <v>127</v>
      </c>
      <c r="G28" s="39" t="s">
        <v>127</v>
      </c>
      <c r="H28" s="39" t="s">
        <v>127</v>
      </c>
      <c r="I28" s="59" t="s">
        <v>127</v>
      </c>
      <c r="J28" s="59">
        <v>48</v>
      </c>
      <c r="K28" s="59">
        <f t="shared" si="9"/>
        <v>10</v>
      </c>
      <c r="L28" s="59">
        <v>136</v>
      </c>
      <c r="N28" s="64">
        <f t="shared" si="10"/>
        <v>0.35294117647058826</v>
      </c>
      <c r="O28" s="64">
        <f t="shared" si="11"/>
        <v>7.3529411764705885E-2</v>
      </c>
    </row>
    <row r="29" spans="1:15">
      <c r="A29" t="s">
        <v>60</v>
      </c>
      <c r="B29" s="59">
        <v>17</v>
      </c>
      <c r="C29" s="59">
        <v>8</v>
      </c>
      <c r="D29" s="59">
        <v>2</v>
      </c>
      <c r="E29" s="59">
        <v>0</v>
      </c>
      <c r="F29" s="59">
        <v>0</v>
      </c>
      <c r="G29" s="59">
        <v>1</v>
      </c>
      <c r="H29" s="59">
        <v>0</v>
      </c>
      <c r="I29" s="59">
        <v>0</v>
      </c>
      <c r="J29" s="59">
        <f t="shared" ref="J29:J35" si="12">SUM(C29:H29)</f>
        <v>11</v>
      </c>
      <c r="K29" s="59">
        <f t="shared" si="9"/>
        <v>3</v>
      </c>
      <c r="L29" s="59">
        <v>28</v>
      </c>
      <c r="N29" s="64">
        <f t="shared" si="10"/>
        <v>0.39285714285714285</v>
      </c>
      <c r="O29" s="64">
        <f t="shared" si="11"/>
        <v>0.10714285714285714</v>
      </c>
    </row>
    <row r="30" spans="1:15">
      <c r="A30" t="s">
        <v>61</v>
      </c>
      <c r="B30" s="59">
        <v>72</v>
      </c>
      <c r="C30" s="59">
        <v>5</v>
      </c>
      <c r="D30" s="59">
        <v>2</v>
      </c>
      <c r="E30" s="59">
        <v>2</v>
      </c>
      <c r="F30" s="59">
        <v>0</v>
      </c>
      <c r="G30" s="59">
        <v>0</v>
      </c>
      <c r="H30" s="59">
        <v>1</v>
      </c>
      <c r="I30" s="59">
        <v>1</v>
      </c>
      <c r="J30" s="59">
        <f t="shared" si="12"/>
        <v>10</v>
      </c>
      <c r="K30" s="59">
        <f t="shared" si="9"/>
        <v>5</v>
      </c>
      <c r="L30" s="59">
        <v>83</v>
      </c>
      <c r="N30" s="64">
        <f t="shared" si="10"/>
        <v>0.12048192771084337</v>
      </c>
      <c r="O30" s="64">
        <f t="shared" si="11"/>
        <v>6.0240963855421686E-2</v>
      </c>
    </row>
    <row r="31" spans="1:15">
      <c r="A31" t="s">
        <v>62</v>
      </c>
      <c r="B31" s="59">
        <v>32</v>
      </c>
      <c r="C31" s="59">
        <v>13</v>
      </c>
      <c r="D31" s="59">
        <v>2</v>
      </c>
      <c r="E31" s="59">
        <v>1</v>
      </c>
      <c r="F31" s="59">
        <v>0</v>
      </c>
      <c r="G31" s="59">
        <v>0</v>
      </c>
      <c r="H31" s="59">
        <v>1</v>
      </c>
      <c r="I31" s="59">
        <v>0</v>
      </c>
      <c r="J31" s="59">
        <f t="shared" si="12"/>
        <v>17</v>
      </c>
      <c r="K31" s="59">
        <f t="shared" si="9"/>
        <v>4</v>
      </c>
      <c r="L31" s="59">
        <v>49</v>
      </c>
      <c r="N31" s="64">
        <f t="shared" si="10"/>
        <v>0.34693877551020408</v>
      </c>
      <c r="O31" s="64">
        <f t="shared" si="11"/>
        <v>8.1632653061224483E-2</v>
      </c>
    </row>
    <row r="32" spans="1:15">
      <c r="A32" t="s">
        <v>63</v>
      </c>
      <c r="B32" s="59">
        <v>18</v>
      </c>
      <c r="C32" s="59">
        <v>5</v>
      </c>
      <c r="D32" s="59">
        <v>1</v>
      </c>
      <c r="E32" s="59">
        <v>0</v>
      </c>
      <c r="F32" s="59">
        <v>0</v>
      </c>
      <c r="G32" s="59">
        <v>0</v>
      </c>
      <c r="H32" s="59">
        <v>1</v>
      </c>
      <c r="I32" s="59">
        <v>1</v>
      </c>
      <c r="J32" s="59">
        <f t="shared" si="12"/>
        <v>7</v>
      </c>
      <c r="K32" s="59">
        <f t="shared" si="9"/>
        <v>2</v>
      </c>
      <c r="L32" s="59">
        <v>26</v>
      </c>
      <c r="N32" s="64">
        <f t="shared" si="10"/>
        <v>0.26923076923076922</v>
      </c>
      <c r="O32" s="64">
        <f t="shared" si="11"/>
        <v>7.6923076923076927E-2</v>
      </c>
    </row>
    <row r="33" spans="1:15">
      <c r="A33" t="s">
        <v>64</v>
      </c>
      <c r="B33" s="59">
        <v>76</v>
      </c>
      <c r="C33" s="59">
        <v>7</v>
      </c>
      <c r="D33" s="59">
        <v>0</v>
      </c>
      <c r="E33" s="59">
        <v>3</v>
      </c>
      <c r="F33" s="59">
        <v>0</v>
      </c>
      <c r="G33" s="59">
        <v>0</v>
      </c>
      <c r="H33" s="59">
        <v>0</v>
      </c>
      <c r="I33" s="59">
        <v>0</v>
      </c>
      <c r="J33" s="59">
        <f t="shared" si="12"/>
        <v>10</v>
      </c>
      <c r="K33" s="59">
        <f t="shared" si="9"/>
        <v>3</v>
      </c>
      <c r="L33" s="59">
        <v>86</v>
      </c>
      <c r="N33" s="64">
        <f t="shared" si="10"/>
        <v>0.11627906976744186</v>
      </c>
      <c r="O33" s="64">
        <f t="shared" si="11"/>
        <v>3.4883720930232558E-2</v>
      </c>
    </row>
    <row r="34" spans="1:15">
      <c r="A34" t="s">
        <v>51</v>
      </c>
      <c r="B34" s="59">
        <v>35</v>
      </c>
      <c r="C34" s="59">
        <v>9</v>
      </c>
      <c r="D34" s="59">
        <v>3</v>
      </c>
      <c r="E34" s="59">
        <v>1</v>
      </c>
      <c r="F34" s="59">
        <v>0</v>
      </c>
      <c r="G34" s="59">
        <v>2</v>
      </c>
      <c r="H34" s="59">
        <v>1</v>
      </c>
      <c r="I34" s="59">
        <v>0</v>
      </c>
      <c r="J34" s="59">
        <f t="shared" si="12"/>
        <v>16</v>
      </c>
      <c r="K34" s="59">
        <f t="shared" si="9"/>
        <v>7</v>
      </c>
      <c r="L34" s="59">
        <v>51</v>
      </c>
      <c r="N34" s="64">
        <f t="shared" si="10"/>
        <v>0.31372549019607843</v>
      </c>
      <c r="O34" s="64">
        <f t="shared" si="11"/>
        <v>0.13725490196078433</v>
      </c>
    </row>
    <row r="35" spans="1:15">
      <c r="A35" t="s">
        <v>66</v>
      </c>
      <c r="B35" s="59">
        <v>14</v>
      </c>
      <c r="C35" s="59">
        <v>3</v>
      </c>
      <c r="D35" s="59">
        <v>1</v>
      </c>
      <c r="E35" s="59">
        <v>3</v>
      </c>
      <c r="F35" s="59">
        <v>0</v>
      </c>
      <c r="G35" s="59">
        <v>0</v>
      </c>
      <c r="H35" s="59">
        <v>3</v>
      </c>
      <c r="I35" s="59">
        <v>0</v>
      </c>
      <c r="J35" s="59">
        <f t="shared" si="12"/>
        <v>10</v>
      </c>
      <c r="K35" s="59">
        <f t="shared" si="9"/>
        <v>7</v>
      </c>
      <c r="L35" s="59">
        <v>24</v>
      </c>
      <c r="N35" s="64">
        <f t="shared" si="10"/>
        <v>0.41666666666666669</v>
      </c>
      <c r="O35" s="64">
        <f t="shared" si="11"/>
        <v>0.29166666666666669</v>
      </c>
    </row>
    <row r="36" spans="1:15">
      <c r="A36" t="s">
        <v>133</v>
      </c>
      <c r="B36" s="59">
        <v>42</v>
      </c>
      <c r="C36" s="59">
        <v>8</v>
      </c>
      <c r="D36" s="39" t="s">
        <v>127</v>
      </c>
      <c r="E36" s="59">
        <v>4</v>
      </c>
      <c r="F36" s="39" t="s">
        <v>127</v>
      </c>
      <c r="G36" s="39" t="s">
        <v>127</v>
      </c>
      <c r="H36" s="39" t="s">
        <v>127</v>
      </c>
      <c r="I36" s="59" t="s">
        <v>127</v>
      </c>
      <c r="J36" s="59">
        <v>15</v>
      </c>
      <c r="K36" s="59">
        <f t="shared" si="9"/>
        <v>7</v>
      </c>
      <c r="L36" s="59">
        <v>57</v>
      </c>
      <c r="N36" s="64">
        <f t="shared" si="10"/>
        <v>0.26315789473684209</v>
      </c>
      <c r="O36" s="64">
        <f t="shared" si="11"/>
        <v>0.12280701754385964</v>
      </c>
    </row>
    <row r="37" spans="1:15">
      <c r="A37" t="s">
        <v>21</v>
      </c>
      <c r="B37" s="39">
        <f>SUM(B22:B36)</f>
        <v>687</v>
      </c>
      <c r="C37" s="39">
        <f t="shared" ref="C37:K37" si="13">SUM(C22:C36)</f>
        <v>125</v>
      </c>
      <c r="D37" s="39">
        <f t="shared" si="13"/>
        <v>33</v>
      </c>
      <c r="E37" s="39">
        <f t="shared" si="13"/>
        <v>17</v>
      </c>
      <c r="F37" s="39">
        <f t="shared" si="13"/>
        <v>0</v>
      </c>
      <c r="G37" s="39">
        <f t="shared" si="13"/>
        <v>5</v>
      </c>
      <c r="H37" s="39">
        <f t="shared" si="13"/>
        <v>13</v>
      </c>
      <c r="I37" s="39">
        <f t="shared" si="13"/>
        <v>5</v>
      </c>
      <c r="J37" s="39">
        <f t="shared" si="13"/>
        <v>205</v>
      </c>
      <c r="K37" s="39">
        <f t="shared" si="13"/>
        <v>80</v>
      </c>
      <c r="L37" s="59">
        <f>SUM(L22:L36)</f>
        <v>897</v>
      </c>
      <c r="N37" s="64">
        <f t="shared" ref="N37" si="14">J37/L37</f>
        <v>0.22853957636566333</v>
      </c>
      <c r="O37" s="64">
        <f t="shared" ref="O37" si="15">K37/L37</f>
        <v>8.9186176142697887E-2</v>
      </c>
    </row>
    <row r="39" spans="1:15">
      <c r="A39" t="s">
        <v>176</v>
      </c>
      <c r="B39" s="39">
        <f>B37+B18</f>
        <v>1320</v>
      </c>
      <c r="C39" s="39">
        <f t="shared" ref="C39:L39" si="16">C37+C18</f>
        <v>271</v>
      </c>
      <c r="D39" s="39">
        <f t="shared" si="16"/>
        <v>44</v>
      </c>
      <c r="E39" s="39">
        <f t="shared" si="16"/>
        <v>99</v>
      </c>
      <c r="F39" s="39">
        <f t="shared" si="16"/>
        <v>0</v>
      </c>
      <c r="G39" s="39">
        <f t="shared" si="16"/>
        <v>5</v>
      </c>
      <c r="H39" s="39">
        <f t="shared" si="16"/>
        <v>20</v>
      </c>
      <c r="I39" s="39">
        <f t="shared" si="16"/>
        <v>5</v>
      </c>
      <c r="J39" s="39">
        <f t="shared" si="16"/>
        <v>451</v>
      </c>
      <c r="K39" s="39">
        <f t="shared" si="16"/>
        <v>180</v>
      </c>
      <c r="L39" s="39">
        <f t="shared" si="16"/>
        <v>1776</v>
      </c>
      <c r="N39" s="64">
        <f>J39/L39</f>
        <v>0.25394144144144143</v>
      </c>
      <c r="O39" s="64">
        <f>K39/L39</f>
        <v>0.10135135135135136</v>
      </c>
    </row>
  </sheetData>
  <sortState xmlns:xlrd2="http://schemas.microsoft.com/office/spreadsheetml/2017/richdata2" ref="A22:O36">
    <sortCondition ref="A22:A3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2875-39DC-4D95-B9F4-AE23152BC385}">
  <dimension ref="A1:G212"/>
  <sheetViews>
    <sheetView topLeftCell="A208" workbookViewId="0">
      <selection activeCell="B1" sqref="B1:G1048576"/>
    </sheetView>
  </sheetViews>
  <sheetFormatPr defaultRowHeight="14.5"/>
  <cols>
    <col min="1" max="1" width="44.7265625" bestFit="1" customWidth="1"/>
    <col min="2" max="2" width="5" style="39" bestFit="1" customWidth="1"/>
    <col min="3" max="3" width="5.453125" style="39" bestFit="1" customWidth="1"/>
    <col min="4" max="4" width="7.54296875" style="39" bestFit="1" customWidth="1"/>
    <col min="5" max="5" width="13.1796875" style="39" bestFit="1" customWidth="1"/>
    <col min="6" max="6" width="8.54296875" style="39" bestFit="1" customWidth="1"/>
    <col min="7" max="7" width="10.54296875" style="39" customWidth="1"/>
    <col min="8" max="8" width="4.26953125" customWidth="1"/>
    <col min="9" max="9" width="18" customWidth="1"/>
    <col min="10" max="10" width="18.54296875" customWidth="1"/>
  </cols>
  <sheetData>
    <row r="1" spans="1:7" s="9" customFormat="1" ht="29">
      <c r="A1" s="9" t="s">
        <v>26</v>
      </c>
      <c r="B1" s="16" t="s">
        <v>81</v>
      </c>
      <c r="C1" s="16" t="s">
        <v>82</v>
      </c>
      <c r="D1" s="16" t="s">
        <v>83</v>
      </c>
      <c r="E1" s="16" t="s">
        <v>17</v>
      </c>
      <c r="F1" s="16" t="s">
        <v>16</v>
      </c>
      <c r="G1" s="16" t="s">
        <v>84</v>
      </c>
    </row>
    <row r="2" spans="1:7">
      <c r="A2" t="s">
        <v>139</v>
      </c>
      <c r="B2" s="39">
        <v>2020</v>
      </c>
      <c r="C2" s="39">
        <v>31</v>
      </c>
      <c r="D2" s="39">
        <v>8</v>
      </c>
      <c r="E2" s="39">
        <v>34</v>
      </c>
      <c r="F2" s="39">
        <v>2</v>
      </c>
      <c r="G2" s="39">
        <v>39</v>
      </c>
    </row>
    <row r="3" spans="1:7">
      <c r="A3" t="s">
        <v>52</v>
      </c>
      <c r="B3" s="39">
        <v>2020</v>
      </c>
      <c r="C3" s="39">
        <v>12</v>
      </c>
      <c r="D3" s="39">
        <v>6</v>
      </c>
      <c r="E3" s="39">
        <v>16</v>
      </c>
      <c r="F3" s="39">
        <v>1</v>
      </c>
      <c r="G3" s="39">
        <v>18</v>
      </c>
    </row>
    <row r="4" spans="1:7">
      <c r="A4" t="s">
        <v>53</v>
      </c>
      <c r="B4" s="39">
        <v>2020</v>
      </c>
      <c r="C4" s="39">
        <v>1</v>
      </c>
      <c r="D4" s="39">
        <v>0</v>
      </c>
      <c r="E4" s="39">
        <v>1</v>
      </c>
      <c r="F4" s="39">
        <v>0</v>
      </c>
      <c r="G4" s="39">
        <v>1</v>
      </c>
    </row>
    <row r="5" spans="1:7">
      <c r="A5" t="s">
        <v>54</v>
      </c>
      <c r="B5" s="39">
        <v>2020</v>
      </c>
      <c r="C5" s="39">
        <v>18</v>
      </c>
      <c r="D5" s="39">
        <v>2</v>
      </c>
      <c r="E5" s="39">
        <v>17</v>
      </c>
      <c r="F5" s="39">
        <v>1</v>
      </c>
      <c r="G5" s="39">
        <v>20</v>
      </c>
    </row>
    <row r="6" spans="1:7">
      <c r="A6" t="s">
        <v>67</v>
      </c>
      <c r="B6" s="39">
        <v>2020</v>
      </c>
      <c r="C6" s="39" t="s">
        <v>127</v>
      </c>
      <c r="D6" s="39" t="s">
        <v>127</v>
      </c>
      <c r="E6" s="39">
        <v>6</v>
      </c>
      <c r="F6" s="39">
        <v>1</v>
      </c>
      <c r="G6" s="39">
        <v>7</v>
      </c>
    </row>
    <row r="7" spans="1:7">
      <c r="A7" t="s">
        <v>68</v>
      </c>
      <c r="B7" s="39">
        <v>2020</v>
      </c>
      <c r="C7" s="39" t="s">
        <v>127</v>
      </c>
      <c r="D7" s="39" t="s">
        <v>127</v>
      </c>
      <c r="E7" s="39">
        <v>10</v>
      </c>
      <c r="F7" s="39">
        <v>2</v>
      </c>
      <c r="G7" s="39">
        <v>12</v>
      </c>
    </row>
    <row r="8" spans="1:7">
      <c r="A8" t="s">
        <v>29</v>
      </c>
      <c r="B8" s="39">
        <v>2020</v>
      </c>
      <c r="C8" s="39">
        <v>51</v>
      </c>
      <c r="D8" s="39">
        <v>25</v>
      </c>
      <c r="E8" s="39">
        <v>63</v>
      </c>
      <c r="F8" s="39">
        <v>13</v>
      </c>
      <c r="G8" s="39">
        <v>76</v>
      </c>
    </row>
    <row r="9" spans="1:7">
      <c r="A9" t="s">
        <v>33</v>
      </c>
      <c r="B9" s="39">
        <v>2020</v>
      </c>
      <c r="C9" s="39">
        <v>18</v>
      </c>
      <c r="D9" s="39">
        <v>11</v>
      </c>
      <c r="E9" s="39">
        <v>26</v>
      </c>
      <c r="F9" s="39">
        <v>3</v>
      </c>
      <c r="G9" s="39">
        <v>29</v>
      </c>
    </row>
    <row r="10" spans="1:7">
      <c r="A10" t="s">
        <v>69</v>
      </c>
      <c r="B10" s="39">
        <v>2020</v>
      </c>
      <c r="C10" s="39" t="s">
        <v>127</v>
      </c>
      <c r="D10" s="39" t="s">
        <v>127</v>
      </c>
      <c r="E10" s="39">
        <v>14</v>
      </c>
      <c r="F10" s="39">
        <v>4</v>
      </c>
      <c r="G10" s="39">
        <v>18</v>
      </c>
    </row>
    <row r="11" spans="1:7">
      <c r="A11" t="s">
        <v>70</v>
      </c>
      <c r="B11" s="39">
        <v>2020</v>
      </c>
      <c r="C11" s="39">
        <v>121</v>
      </c>
      <c r="D11" s="39">
        <v>45</v>
      </c>
      <c r="E11" s="39">
        <v>136</v>
      </c>
      <c r="F11" s="39">
        <v>30</v>
      </c>
      <c r="G11" s="39">
        <v>166</v>
      </c>
    </row>
    <row r="12" spans="1:7">
      <c r="A12" t="s">
        <v>71</v>
      </c>
      <c r="B12" s="39">
        <v>2020</v>
      </c>
      <c r="C12" s="39">
        <v>92</v>
      </c>
      <c r="D12" s="39">
        <v>35</v>
      </c>
      <c r="E12" s="39">
        <v>97</v>
      </c>
      <c r="F12" s="39">
        <v>30</v>
      </c>
      <c r="G12" s="39">
        <v>127</v>
      </c>
    </row>
    <row r="13" spans="1:7">
      <c r="A13" t="s">
        <v>72</v>
      </c>
      <c r="B13" s="39">
        <v>2020</v>
      </c>
      <c r="C13" s="39" t="s">
        <v>127</v>
      </c>
      <c r="D13" s="39" t="s">
        <v>127</v>
      </c>
      <c r="E13" s="39">
        <v>5</v>
      </c>
      <c r="F13" s="39">
        <v>2</v>
      </c>
      <c r="G13" s="39">
        <v>7</v>
      </c>
    </row>
    <row r="14" spans="1:7">
      <c r="A14" t="s">
        <v>55</v>
      </c>
      <c r="B14" s="39">
        <v>2020</v>
      </c>
      <c r="C14" s="39">
        <v>20</v>
      </c>
      <c r="D14" s="39">
        <v>4</v>
      </c>
      <c r="E14" s="39">
        <v>18</v>
      </c>
      <c r="F14" s="39">
        <v>6</v>
      </c>
      <c r="G14" s="39">
        <v>24</v>
      </c>
    </row>
    <row r="15" spans="1:7">
      <c r="A15" t="s">
        <v>128</v>
      </c>
      <c r="B15" s="39">
        <v>2020</v>
      </c>
      <c r="C15" s="39">
        <v>67</v>
      </c>
      <c r="D15" s="39">
        <v>56</v>
      </c>
      <c r="E15" s="39">
        <v>69</v>
      </c>
      <c r="F15" s="39">
        <v>54</v>
      </c>
      <c r="G15" s="39">
        <v>123</v>
      </c>
    </row>
    <row r="16" spans="1:7">
      <c r="A16" t="s">
        <v>56</v>
      </c>
      <c r="B16" s="39">
        <v>2020</v>
      </c>
      <c r="C16" s="39">
        <v>13</v>
      </c>
      <c r="D16" s="39">
        <v>4</v>
      </c>
      <c r="E16" s="39">
        <v>11</v>
      </c>
      <c r="F16" s="39">
        <v>6</v>
      </c>
      <c r="G16" s="39">
        <v>17</v>
      </c>
    </row>
    <row r="17" spans="1:7">
      <c r="A17" t="s">
        <v>73</v>
      </c>
      <c r="B17" s="39">
        <v>2020</v>
      </c>
      <c r="C17" s="39" t="s">
        <v>127</v>
      </c>
      <c r="D17" s="39" t="s">
        <v>127</v>
      </c>
      <c r="E17" s="39">
        <v>11</v>
      </c>
      <c r="F17" s="39">
        <v>3</v>
      </c>
      <c r="G17" s="39">
        <v>14</v>
      </c>
    </row>
    <row r="18" spans="1:7">
      <c r="A18" t="s">
        <v>58</v>
      </c>
      <c r="B18" s="39">
        <v>2020</v>
      </c>
      <c r="C18" s="39">
        <v>39</v>
      </c>
      <c r="D18" s="39">
        <v>23</v>
      </c>
      <c r="E18" s="39">
        <v>48</v>
      </c>
      <c r="F18" s="39">
        <v>14</v>
      </c>
      <c r="G18" s="39">
        <v>62</v>
      </c>
    </row>
    <row r="19" spans="1:7">
      <c r="A19" t="s">
        <v>57</v>
      </c>
      <c r="B19" s="39">
        <v>2020</v>
      </c>
      <c r="C19" s="39">
        <v>28</v>
      </c>
      <c r="D19" s="39">
        <v>13</v>
      </c>
      <c r="E19" s="39">
        <v>33</v>
      </c>
      <c r="F19" s="39">
        <v>8</v>
      </c>
      <c r="G19" s="39">
        <v>41</v>
      </c>
    </row>
    <row r="20" spans="1:7">
      <c r="A20" t="s">
        <v>59</v>
      </c>
      <c r="B20" s="39">
        <v>2020</v>
      </c>
      <c r="C20" s="39">
        <v>16</v>
      </c>
      <c r="D20" s="39">
        <v>4</v>
      </c>
      <c r="E20" s="39">
        <v>16</v>
      </c>
      <c r="F20" s="39">
        <v>4</v>
      </c>
      <c r="G20" s="39">
        <v>20</v>
      </c>
    </row>
    <row r="21" spans="1:7">
      <c r="A21" t="s">
        <v>129</v>
      </c>
      <c r="B21" s="39">
        <v>2020</v>
      </c>
      <c r="C21" s="39">
        <v>92</v>
      </c>
      <c r="D21" s="39">
        <v>44</v>
      </c>
      <c r="E21" s="39">
        <v>88</v>
      </c>
      <c r="F21" s="39">
        <v>48</v>
      </c>
      <c r="G21" s="39">
        <v>136</v>
      </c>
    </row>
    <row r="22" spans="1:7">
      <c r="A22" t="s">
        <v>60</v>
      </c>
      <c r="B22" s="39">
        <v>2020</v>
      </c>
      <c r="C22" s="39">
        <v>18</v>
      </c>
      <c r="D22" s="39">
        <v>10</v>
      </c>
      <c r="E22" s="39">
        <v>17</v>
      </c>
      <c r="F22" s="39">
        <v>11</v>
      </c>
      <c r="G22" s="39">
        <v>28</v>
      </c>
    </row>
    <row r="23" spans="1:7">
      <c r="A23" t="s">
        <v>61</v>
      </c>
      <c r="B23" s="39">
        <v>2020</v>
      </c>
      <c r="C23" s="39">
        <v>62</v>
      </c>
      <c r="D23" s="39">
        <v>21</v>
      </c>
      <c r="E23" s="39">
        <v>72</v>
      </c>
      <c r="F23" s="39">
        <v>10</v>
      </c>
      <c r="G23" s="39">
        <v>83</v>
      </c>
    </row>
    <row r="24" spans="1:7">
      <c r="A24" t="s">
        <v>131</v>
      </c>
      <c r="B24" s="39">
        <v>2020</v>
      </c>
      <c r="C24" s="39">
        <v>15</v>
      </c>
      <c r="D24" s="39">
        <v>8</v>
      </c>
      <c r="E24" s="39">
        <v>20</v>
      </c>
      <c r="F24" s="39">
        <v>3</v>
      </c>
      <c r="G24" s="39">
        <v>23</v>
      </c>
    </row>
    <row r="25" spans="1:7">
      <c r="A25" t="s">
        <v>62</v>
      </c>
      <c r="B25" s="39">
        <v>2020</v>
      </c>
      <c r="C25" s="39">
        <v>32</v>
      </c>
      <c r="D25" s="39">
        <v>17</v>
      </c>
      <c r="E25" s="39">
        <v>32</v>
      </c>
      <c r="F25" s="39">
        <v>17</v>
      </c>
      <c r="G25" s="39">
        <v>49</v>
      </c>
    </row>
    <row r="26" spans="1:7">
      <c r="A26" t="s">
        <v>63</v>
      </c>
      <c r="B26" s="39">
        <v>2020</v>
      </c>
      <c r="C26" s="39">
        <v>18</v>
      </c>
      <c r="D26" s="39">
        <v>8</v>
      </c>
      <c r="E26" s="39">
        <v>18</v>
      </c>
      <c r="F26" s="39">
        <v>7</v>
      </c>
      <c r="G26" s="39">
        <v>26</v>
      </c>
    </row>
    <row r="27" spans="1:7">
      <c r="A27" t="s">
        <v>64</v>
      </c>
      <c r="B27" s="39">
        <v>2020</v>
      </c>
      <c r="C27" s="39">
        <v>68</v>
      </c>
      <c r="D27" s="39">
        <v>18</v>
      </c>
      <c r="E27" s="39">
        <v>76</v>
      </c>
      <c r="F27" s="39">
        <v>9</v>
      </c>
      <c r="G27" s="39">
        <v>86</v>
      </c>
    </row>
    <row r="28" spans="1:7">
      <c r="A28" t="s">
        <v>34</v>
      </c>
      <c r="B28" s="39">
        <v>2020</v>
      </c>
      <c r="C28" s="39">
        <v>307</v>
      </c>
      <c r="D28" s="39">
        <v>110</v>
      </c>
      <c r="E28" s="39">
        <v>318</v>
      </c>
      <c r="F28" s="39">
        <v>99</v>
      </c>
      <c r="G28" s="39">
        <v>417</v>
      </c>
    </row>
    <row r="29" spans="1:7">
      <c r="A29" t="s">
        <v>36</v>
      </c>
      <c r="B29" s="39">
        <v>2020</v>
      </c>
      <c r="C29" s="39">
        <v>19</v>
      </c>
      <c r="D29" s="39">
        <v>8</v>
      </c>
      <c r="E29" s="39">
        <v>20</v>
      </c>
      <c r="F29" s="39">
        <v>7</v>
      </c>
      <c r="G29" s="39">
        <v>27</v>
      </c>
    </row>
    <row r="30" spans="1:7">
      <c r="A30" t="s">
        <v>38</v>
      </c>
      <c r="B30" s="39">
        <v>2020</v>
      </c>
      <c r="C30" s="39">
        <v>23</v>
      </c>
      <c r="D30" s="39">
        <v>11</v>
      </c>
      <c r="E30" s="39">
        <v>22</v>
      </c>
      <c r="F30" s="39">
        <v>12</v>
      </c>
      <c r="G30" s="39">
        <v>34</v>
      </c>
    </row>
    <row r="31" spans="1:7">
      <c r="A31" t="s">
        <v>40</v>
      </c>
      <c r="B31" s="39">
        <v>2020</v>
      </c>
      <c r="C31" s="39">
        <v>36</v>
      </c>
      <c r="D31" s="39">
        <v>15</v>
      </c>
      <c r="E31" s="39">
        <v>38</v>
      </c>
      <c r="F31" s="39">
        <v>13</v>
      </c>
      <c r="G31" s="39">
        <v>51</v>
      </c>
    </row>
    <row r="32" spans="1:7">
      <c r="A32" t="s">
        <v>42</v>
      </c>
      <c r="B32" s="39">
        <v>2020</v>
      </c>
      <c r="C32" s="39">
        <v>31</v>
      </c>
      <c r="D32" s="39">
        <v>4</v>
      </c>
      <c r="E32" s="39">
        <v>30</v>
      </c>
      <c r="F32" s="39">
        <v>5</v>
      </c>
      <c r="G32" s="39">
        <v>35</v>
      </c>
    </row>
    <row r="33" spans="1:7">
      <c r="A33" t="s">
        <v>91</v>
      </c>
      <c r="B33" s="39">
        <v>2020</v>
      </c>
      <c r="C33" s="39">
        <v>25</v>
      </c>
      <c r="D33" s="39">
        <v>5</v>
      </c>
      <c r="E33" s="39">
        <v>22</v>
      </c>
      <c r="F33" s="39">
        <v>8</v>
      </c>
      <c r="G33" s="39">
        <v>30</v>
      </c>
    </row>
    <row r="34" spans="1:7">
      <c r="A34" t="s">
        <v>44</v>
      </c>
      <c r="B34" s="39">
        <v>2020</v>
      </c>
      <c r="C34" s="39">
        <v>17</v>
      </c>
      <c r="D34" s="39">
        <v>9</v>
      </c>
      <c r="E34" s="39">
        <v>17</v>
      </c>
      <c r="F34" s="39">
        <v>9</v>
      </c>
      <c r="G34" s="39">
        <v>26</v>
      </c>
    </row>
    <row r="35" spans="1:7">
      <c r="A35" t="s">
        <v>92</v>
      </c>
      <c r="B35" s="39">
        <v>2020</v>
      </c>
      <c r="C35" s="39">
        <v>23</v>
      </c>
      <c r="D35" s="39">
        <v>11</v>
      </c>
      <c r="E35" s="39">
        <v>25</v>
      </c>
      <c r="F35" s="39">
        <v>9</v>
      </c>
      <c r="G35" s="39">
        <v>34</v>
      </c>
    </row>
    <row r="36" spans="1:7">
      <c r="A36" t="s">
        <v>46</v>
      </c>
      <c r="B36" s="39">
        <v>2020</v>
      </c>
      <c r="C36" s="39">
        <v>49</v>
      </c>
      <c r="D36" s="39">
        <v>15</v>
      </c>
      <c r="E36" s="39">
        <v>52</v>
      </c>
      <c r="F36" s="39">
        <v>12</v>
      </c>
      <c r="G36" s="39">
        <v>64</v>
      </c>
    </row>
    <row r="37" spans="1:7">
      <c r="A37" t="s">
        <v>47</v>
      </c>
      <c r="B37" s="39">
        <v>2020</v>
      </c>
      <c r="C37" s="39">
        <v>50</v>
      </c>
      <c r="D37" s="39">
        <v>6</v>
      </c>
      <c r="E37" s="39">
        <v>30</v>
      </c>
      <c r="F37" s="39">
        <v>26</v>
      </c>
      <c r="G37" s="39">
        <v>56</v>
      </c>
    </row>
    <row r="38" spans="1:7">
      <c r="A38" t="s">
        <v>48</v>
      </c>
      <c r="B38" s="39">
        <v>2020</v>
      </c>
      <c r="C38" s="39">
        <v>23</v>
      </c>
      <c r="D38" s="39">
        <v>7</v>
      </c>
      <c r="E38" s="39">
        <v>13</v>
      </c>
      <c r="F38" s="39">
        <v>17</v>
      </c>
      <c r="G38" s="39">
        <v>30</v>
      </c>
    </row>
    <row r="39" spans="1:7">
      <c r="A39" t="s">
        <v>49</v>
      </c>
      <c r="B39" s="39">
        <v>2020</v>
      </c>
      <c r="C39" s="39">
        <v>29</v>
      </c>
      <c r="D39" s="39">
        <v>12</v>
      </c>
      <c r="E39" s="39">
        <v>27</v>
      </c>
      <c r="F39" s="39">
        <v>14</v>
      </c>
      <c r="G39" s="39">
        <v>41</v>
      </c>
    </row>
    <row r="40" spans="1:7">
      <c r="A40" t="s">
        <v>50</v>
      </c>
      <c r="B40" s="39">
        <v>2020</v>
      </c>
      <c r="C40" s="39">
        <v>27</v>
      </c>
      <c r="D40" s="39">
        <v>7</v>
      </c>
      <c r="E40" s="39">
        <v>19</v>
      </c>
      <c r="F40" s="39">
        <v>15</v>
      </c>
      <c r="G40" s="39">
        <v>34</v>
      </c>
    </row>
    <row r="41" spans="1:7">
      <c r="A41" t="s">
        <v>51</v>
      </c>
      <c r="B41" s="39">
        <v>2020</v>
      </c>
      <c r="C41" s="39">
        <v>24</v>
      </c>
      <c r="D41" s="39">
        <v>27</v>
      </c>
      <c r="E41" s="39">
        <v>35</v>
      </c>
      <c r="F41" s="39">
        <v>16</v>
      </c>
      <c r="G41" s="39">
        <v>51</v>
      </c>
    </row>
    <row r="42" spans="1:7">
      <c r="A42" t="s">
        <v>66</v>
      </c>
      <c r="B42" s="39">
        <v>2020</v>
      </c>
      <c r="C42" s="39">
        <v>11</v>
      </c>
      <c r="D42" s="39">
        <v>13</v>
      </c>
      <c r="E42" s="39">
        <v>14</v>
      </c>
      <c r="F42" s="39">
        <v>10</v>
      </c>
      <c r="G42" s="39">
        <v>24</v>
      </c>
    </row>
    <row r="43" spans="1:7">
      <c r="A43" t="s">
        <v>76</v>
      </c>
      <c r="B43" s="39">
        <v>2020</v>
      </c>
      <c r="C43" s="39" t="s">
        <v>127</v>
      </c>
      <c r="D43" s="39" t="s">
        <v>127</v>
      </c>
      <c r="E43" s="39">
        <v>7</v>
      </c>
      <c r="F43" s="39">
        <v>5</v>
      </c>
      <c r="G43" s="39">
        <v>12</v>
      </c>
    </row>
    <row r="44" spans="1:7">
      <c r="A44" t="s">
        <v>77</v>
      </c>
      <c r="B44" s="39">
        <v>2020</v>
      </c>
      <c r="C44" s="39" t="s">
        <v>127</v>
      </c>
      <c r="D44" s="39" t="s">
        <v>127</v>
      </c>
      <c r="E44" s="39">
        <v>8</v>
      </c>
      <c r="F44" s="39">
        <v>3</v>
      </c>
      <c r="G44" s="39">
        <v>11</v>
      </c>
    </row>
    <row r="45" spans="1:7">
      <c r="A45" t="s">
        <v>133</v>
      </c>
      <c r="B45" s="39">
        <v>2020</v>
      </c>
      <c r="C45" s="39">
        <v>38</v>
      </c>
      <c r="D45" s="39">
        <v>19</v>
      </c>
      <c r="E45" s="39">
        <v>42</v>
      </c>
      <c r="F45" s="39">
        <v>15</v>
      </c>
      <c r="G45" s="39">
        <v>57</v>
      </c>
    </row>
    <row r="46" spans="1:7">
      <c r="A46" t="s">
        <v>134</v>
      </c>
      <c r="B46" s="39">
        <v>2020</v>
      </c>
      <c r="C46" s="39" t="s">
        <v>127</v>
      </c>
      <c r="D46" s="39" t="s">
        <v>127</v>
      </c>
      <c r="E46" s="39">
        <v>14</v>
      </c>
      <c r="F46" s="39">
        <v>5</v>
      </c>
      <c r="G46" s="39">
        <v>19</v>
      </c>
    </row>
    <row r="47" spans="1:7">
      <c r="A47" t="s">
        <v>177</v>
      </c>
      <c r="B47" s="39">
        <v>2020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48" spans="1:7">
      <c r="A48" t="s">
        <v>139</v>
      </c>
      <c r="B48" s="39">
        <v>2019</v>
      </c>
      <c r="C48" s="39">
        <v>17</v>
      </c>
      <c r="D48" s="39">
        <v>4</v>
      </c>
      <c r="E48" s="39">
        <v>16</v>
      </c>
      <c r="F48" s="39">
        <v>5</v>
      </c>
      <c r="G48" s="39">
        <v>21</v>
      </c>
    </row>
    <row r="49" spans="1:7">
      <c r="A49" t="s">
        <v>67</v>
      </c>
      <c r="B49" s="39">
        <v>2019</v>
      </c>
      <c r="C49" s="39">
        <v>11</v>
      </c>
      <c r="D49" s="39">
        <v>1</v>
      </c>
      <c r="E49" s="39">
        <v>11</v>
      </c>
      <c r="F49" s="39">
        <v>1</v>
      </c>
      <c r="G49" s="39">
        <v>12</v>
      </c>
    </row>
    <row r="50" spans="1:7">
      <c r="A50" t="s">
        <v>29</v>
      </c>
      <c r="B50" s="39">
        <v>2019</v>
      </c>
      <c r="C50" s="39">
        <v>42</v>
      </c>
      <c r="D50" s="39">
        <v>27</v>
      </c>
      <c r="E50" s="39">
        <v>59</v>
      </c>
      <c r="F50" s="39">
        <v>10</v>
      </c>
      <c r="G50" s="39">
        <v>69</v>
      </c>
    </row>
    <row r="51" spans="1:7">
      <c r="A51" t="s">
        <v>33</v>
      </c>
      <c r="B51" s="39">
        <v>2019</v>
      </c>
      <c r="C51" s="39">
        <v>16</v>
      </c>
      <c r="D51" s="39">
        <v>9</v>
      </c>
      <c r="E51" s="39">
        <v>20</v>
      </c>
      <c r="F51" s="39">
        <v>5</v>
      </c>
      <c r="G51" s="39">
        <v>25</v>
      </c>
    </row>
    <row r="52" spans="1:7">
      <c r="A52" t="s">
        <v>72</v>
      </c>
      <c r="B52" s="39">
        <v>2019</v>
      </c>
      <c r="C52" s="39">
        <v>6</v>
      </c>
      <c r="D52" s="39">
        <v>2</v>
      </c>
      <c r="E52" s="39">
        <v>4</v>
      </c>
      <c r="F52" s="39">
        <v>4</v>
      </c>
      <c r="G52" s="39">
        <v>8</v>
      </c>
    </row>
    <row r="53" spans="1:7">
      <c r="A53" t="s">
        <v>51</v>
      </c>
      <c r="B53" s="39">
        <v>2019</v>
      </c>
      <c r="C53" s="39">
        <v>19</v>
      </c>
      <c r="D53" s="39">
        <v>24</v>
      </c>
      <c r="E53" s="39">
        <v>29</v>
      </c>
      <c r="F53" s="39">
        <v>14</v>
      </c>
      <c r="G53" s="39">
        <v>43</v>
      </c>
    </row>
    <row r="54" spans="1:7">
      <c r="A54" t="s">
        <v>68</v>
      </c>
      <c r="B54" s="39">
        <v>2018</v>
      </c>
      <c r="C54" s="39" t="s">
        <v>127</v>
      </c>
      <c r="D54" s="39" t="s">
        <v>127</v>
      </c>
      <c r="E54" s="39">
        <v>6</v>
      </c>
      <c r="F54" s="39">
        <v>2</v>
      </c>
      <c r="G54" s="39">
        <v>8</v>
      </c>
    </row>
    <row r="55" spans="1:7">
      <c r="A55" t="s">
        <v>29</v>
      </c>
      <c r="B55" s="39">
        <v>2018</v>
      </c>
      <c r="C55" s="39">
        <v>34</v>
      </c>
      <c r="D55" s="39">
        <v>29</v>
      </c>
      <c r="E55" s="39">
        <v>54</v>
      </c>
      <c r="F55" s="39">
        <v>9</v>
      </c>
      <c r="G55" s="39">
        <v>63</v>
      </c>
    </row>
    <row r="56" spans="1:7">
      <c r="A56" t="s">
        <v>69</v>
      </c>
      <c r="B56" s="39">
        <v>2018</v>
      </c>
      <c r="C56" s="39">
        <v>16</v>
      </c>
      <c r="D56" s="39">
        <v>4</v>
      </c>
      <c r="E56" s="39">
        <v>15</v>
      </c>
      <c r="F56" s="39">
        <v>5</v>
      </c>
      <c r="G56" s="39">
        <v>20</v>
      </c>
    </row>
    <row r="57" spans="1:7">
      <c r="A57" t="s">
        <v>70</v>
      </c>
      <c r="B57" s="39">
        <v>2018</v>
      </c>
      <c r="C57" s="39">
        <v>130</v>
      </c>
      <c r="D57" s="39">
        <v>54</v>
      </c>
      <c r="E57" s="39">
        <v>152</v>
      </c>
      <c r="F57" s="39">
        <v>32</v>
      </c>
      <c r="G57" s="39">
        <v>184</v>
      </c>
    </row>
    <row r="58" spans="1:7">
      <c r="A58" t="s">
        <v>71</v>
      </c>
      <c r="B58" s="39">
        <v>2018</v>
      </c>
      <c r="C58" s="39">
        <v>74</v>
      </c>
      <c r="D58" s="39">
        <v>32</v>
      </c>
      <c r="E58" s="39">
        <v>86</v>
      </c>
      <c r="F58" s="39">
        <v>20</v>
      </c>
      <c r="G58" s="39">
        <v>106</v>
      </c>
    </row>
    <row r="59" spans="1:7">
      <c r="A59" t="s">
        <v>55</v>
      </c>
      <c r="B59" s="39">
        <v>2018</v>
      </c>
      <c r="C59" s="39">
        <v>20</v>
      </c>
      <c r="D59" s="39">
        <v>5</v>
      </c>
      <c r="E59" s="39">
        <v>21</v>
      </c>
      <c r="F59" s="39">
        <v>4</v>
      </c>
      <c r="G59" s="39">
        <v>25</v>
      </c>
    </row>
    <row r="60" spans="1:7">
      <c r="A60" t="s">
        <v>128</v>
      </c>
      <c r="B60" s="39">
        <v>2018</v>
      </c>
      <c r="C60" s="39">
        <v>57</v>
      </c>
      <c r="D60" s="39">
        <v>52</v>
      </c>
      <c r="E60" s="39">
        <v>67</v>
      </c>
      <c r="F60" s="39">
        <v>42</v>
      </c>
      <c r="G60" s="39">
        <v>109</v>
      </c>
    </row>
    <row r="61" spans="1:7">
      <c r="A61" t="s">
        <v>56</v>
      </c>
      <c r="B61" s="39">
        <v>2018</v>
      </c>
      <c r="C61" s="39">
        <v>13</v>
      </c>
      <c r="D61" s="39">
        <v>4</v>
      </c>
      <c r="E61" s="39">
        <v>12</v>
      </c>
      <c r="F61" s="39">
        <v>5</v>
      </c>
      <c r="G61" s="39">
        <v>17</v>
      </c>
    </row>
    <row r="62" spans="1:7">
      <c r="A62" t="s">
        <v>73</v>
      </c>
      <c r="B62" s="39">
        <v>2018</v>
      </c>
      <c r="C62" s="39" t="s">
        <v>127</v>
      </c>
      <c r="D62" s="39" t="s">
        <v>127</v>
      </c>
      <c r="E62" s="39">
        <v>8</v>
      </c>
      <c r="F62" s="39">
        <v>4</v>
      </c>
      <c r="G62" s="39">
        <v>12</v>
      </c>
    </row>
    <row r="63" spans="1:7">
      <c r="A63" t="s">
        <v>57</v>
      </c>
      <c r="B63" s="39">
        <v>2018</v>
      </c>
      <c r="C63" s="39">
        <v>30</v>
      </c>
      <c r="D63" s="39">
        <v>14</v>
      </c>
      <c r="E63" s="39">
        <v>36</v>
      </c>
      <c r="F63" s="39">
        <v>8</v>
      </c>
      <c r="G63" s="39">
        <v>44</v>
      </c>
    </row>
    <row r="64" spans="1:7">
      <c r="A64" t="s">
        <v>58</v>
      </c>
      <c r="B64" s="39">
        <v>2018</v>
      </c>
      <c r="C64" s="39">
        <v>39</v>
      </c>
      <c r="D64" s="39">
        <v>23</v>
      </c>
      <c r="E64" s="39">
        <v>47</v>
      </c>
      <c r="F64" s="39">
        <v>15</v>
      </c>
      <c r="G64" s="39">
        <v>62</v>
      </c>
    </row>
    <row r="65" spans="1:7">
      <c r="A65" t="s">
        <v>59</v>
      </c>
      <c r="B65" s="39">
        <v>2018</v>
      </c>
      <c r="C65" s="39">
        <v>17</v>
      </c>
      <c r="D65" s="39">
        <v>3</v>
      </c>
      <c r="E65" s="39">
        <v>17</v>
      </c>
      <c r="F65" s="39">
        <v>3</v>
      </c>
      <c r="G65" s="39">
        <v>20</v>
      </c>
    </row>
    <row r="66" spans="1:7">
      <c r="A66" t="s">
        <v>129</v>
      </c>
      <c r="B66" s="39">
        <v>2018</v>
      </c>
      <c r="C66" s="39">
        <v>102</v>
      </c>
      <c r="D66" s="39">
        <v>46</v>
      </c>
      <c r="E66" s="39">
        <v>104</v>
      </c>
      <c r="F66" s="39">
        <v>44</v>
      </c>
      <c r="G66" s="39">
        <v>148</v>
      </c>
    </row>
    <row r="67" spans="1:7">
      <c r="A67" t="s">
        <v>60</v>
      </c>
      <c r="B67" s="39">
        <v>2018</v>
      </c>
      <c r="C67" s="39">
        <v>14</v>
      </c>
      <c r="D67" s="39">
        <v>6</v>
      </c>
      <c r="E67" s="39">
        <v>14</v>
      </c>
      <c r="F67" s="39">
        <v>6</v>
      </c>
      <c r="G67" s="39">
        <v>20</v>
      </c>
    </row>
    <row r="68" spans="1:7">
      <c r="A68" t="s">
        <v>61</v>
      </c>
      <c r="B68" s="39">
        <v>2018</v>
      </c>
      <c r="C68" s="39">
        <v>61</v>
      </c>
      <c r="D68" s="39">
        <v>22</v>
      </c>
      <c r="E68" s="39">
        <v>74</v>
      </c>
      <c r="F68" s="39">
        <v>6</v>
      </c>
      <c r="G68" s="39">
        <v>83</v>
      </c>
    </row>
    <row r="69" spans="1:7">
      <c r="A69" t="s">
        <v>131</v>
      </c>
      <c r="B69" s="39">
        <v>2018</v>
      </c>
      <c r="C69" s="39">
        <v>18</v>
      </c>
      <c r="D69" s="39">
        <v>10</v>
      </c>
      <c r="E69" s="39">
        <v>24</v>
      </c>
      <c r="F69" s="39">
        <v>4</v>
      </c>
      <c r="G69" s="39">
        <v>28</v>
      </c>
    </row>
    <row r="70" spans="1:7">
      <c r="A70" t="s">
        <v>62</v>
      </c>
      <c r="B70" s="39">
        <v>2018</v>
      </c>
      <c r="C70" s="39">
        <v>31</v>
      </c>
      <c r="D70" s="39">
        <v>20</v>
      </c>
      <c r="E70" s="39">
        <v>36</v>
      </c>
      <c r="F70" s="39">
        <v>15</v>
      </c>
      <c r="G70" s="39">
        <v>51</v>
      </c>
    </row>
    <row r="71" spans="1:7">
      <c r="A71" t="s">
        <v>63</v>
      </c>
      <c r="B71" s="39">
        <v>2018</v>
      </c>
      <c r="C71" s="39">
        <v>22</v>
      </c>
      <c r="D71" s="39">
        <v>14</v>
      </c>
      <c r="E71" s="39">
        <v>22</v>
      </c>
      <c r="F71" s="39">
        <v>14</v>
      </c>
      <c r="G71" s="39">
        <v>36</v>
      </c>
    </row>
    <row r="72" spans="1:7">
      <c r="A72" t="s">
        <v>64</v>
      </c>
      <c r="B72" s="39">
        <v>2018</v>
      </c>
      <c r="C72" s="39">
        <v>58</v>
      </c>
      <c r="D72" s="39">
        <v>13</v>
      </c>
      <c r="E72" s="39">
        <v>62</v>
      </c>
      <c r="F72" s="39">
        <v>9</v>
      </c>
      <c r="G72" s="39">
        <v>71</v>
      </c>
    </row>
    <row r="73" spans="1:7">
      <c r="A73" t="s">
        <v>34</v>
      </c>
      <c r="B73" s="39">
        <v>2018</v>
      </c>
      <c r="C73" s="39">
        <v>296</v>
      </c>
      <c r="D73" s="39">
        <v>106</v>
      </c>
      <c r="E73" s="39">
        <v>305</v>
      </c>
      <c r="F73" s="39">
        <v>97</v>
      </c>
      <c r="G73" s="39">
        <v>402</v>
      </c>
    </row>
    <row r="74" spans="1:7">
      <c r="A74" t="s">
        <v>36</v>
      </c>
      <c r="B74" s="39">
        <v>2018</v>
      </c>
      <c r="C74" s="39">
        <v>17</v>
      </c>
      <c r="D74" s="39">
        <v>6</v>
      </c>
      <c r="E74" s="39">
        <v>18</v>
      </c>
      <c r="F74" s="39">
        <v>5</v>
      </c>
      <c r="G74" s="39">
        <v>23</v>
      </c>
    </row>
    <row r="75" spans="1:7">
      <c r="A75" t="s">
        <v>38</v>
      </c>
      <c r="B75" s="39">
        <v>2018</v>
      </c>
      <c r="C75" s="39">
        <v>16</v>
      </c>
      <c r="D75" s="39">
        <v>12</v>
      </c>
      <c r="E75" s="39">
        <v>19</v>
      </c>
      <c r="F75" s="39">
        <v>9</v>
      </c>
      <c r="G75" s="39">
        <v>28</v>
      </c>
    </row>
    <row r="76" spans="1:7">
      <c r="A76" t="s">
        <v>40</v>
      </c>
      <c r="B76" s="39">
        <v>2018</v>
      </c>
      <c r="C76" s="39">
        <v>30</v>
      </c>
      <c r="D76" s="39">
        <v>11</v>
      </c>
      <c r="E76" s="39">
        <v>34</v>
      </c>
      <c r="F76" s="39">
        <v>7</v>
      </c>
      <c r="G76" s="39">
        <v>41</v>
      </c>
    </row>
    <row r="77" spans="1:7">
      <c r="A77" t="s">
        <v>42</v>
      </c>
      <c r="B77" s="39">
        <v>2018</v>
      </c>
      <c r="C77" s="39">
        <v>21</v>
      </c>
      <c r="D77" s="39">
        <v>3</v>
      </c>
      <c r="E77" s="39">
        <v>21</v>
      </c>
      <c r="F77" s="39">
        <v>3</v>
      </c>
      <c r="G77" s="39">
        <v>24</v>
      </c>
    </row>
    <row r="78" spans="1:7">
      <c r="A78" t="s">
        <v>91</v>
      </c>
      <c r="B78" s="39">
        <v>2018</v>
      </c>
      <c r="C78" s="39">
        <v>27</v>
      </c>
      <c r="D78" s="39">
        <v>5</v>
      </c>
      <c r="E78" s="39">
        <v>24</v>
      </c>
      <c r="F78" s="39">
        <v>8</v>
      </c>
      <c r="G78" s="39">
        <v>32</v>
      </c>
    </row>
    <row r="79" spans="1:7">
      <c r="A79" t="s">
        <v>44</v>
      </c>
      <c r="B79" s="39">
        <v>2018</v>
      </c>
      <c r="C79" s="39">
        <v>16</v>
      </c>
      <c r="D79" s="39">
        <v>7</v>
      </c>
      <c r="E79" s="39">
        <v>16</v>
      </c>
      <c r="F79" s="39">
        <v>7</v>
      </c>
      <c r="G79" s="39">
        <v>23</v>
      </c>
    </row>
    <row r="80" spans="1:7">
      <c r="A80" t="s">
        <v>92</v>
      </c>
      <c r="B80" s="39">
        <v>2018</v>
      </c>
      <c r="C80" s="39">
        <v>18</v>
      </c>
      <c r="D80" s="39">
        <v>8</v>
      </c>
      <c r="E80" s="39">
        <v>18</v>
      </c>
      <c r="F80" s="39">
        <v>8</v>
      </c>
      <c r="G80" s="39">
        <v>26</v>
      </c>
    </row>
    <row r="81" spans="1:7">
      <c r="A81" t="s">
        <v>46</v>
      </c>
      <c r="B81" s="39">
        <v>2018</v>
      </c>
      <c r="C81" s="39">
        <v>46</v>
      </c>
      <c r="D81" s="39">
        <v>15</v>
      </c>
      <c r="E81" s="39">
        <v>51</v>
      </c>
      <c r="F81" s="39">
        <v>10</v>
      </c>
      <c r="G81" s="39">
        <v>61</v>
      </c>
    </row>
    <row r="82" spans="1:7">
      <c r="A82" t="s">
        <v>47</v>
      </c>
      <c r="B82" s="39">
        <v>2018</v>
      </c>
      <c r="C82" s="39">
        <v>24</v>
      </c>
      <c r="D82" s="39">
        <v>3</v>
      </c>
      <c r="E82" s="39">
        <v>16</v>
      </c>
      <c r="F82" s="39">
        <v>11</v>
      </c>
      <c r="G82" s="39">
        <v>27</v>
      </c>
    </row>
    <row r="83" spans="1:7">
      <c r="A83" t="s">
        <v>48</v>
      </c>
      <c r="B83" s="39">
        <v>2018</v>
      </c>
      <c r="C83" s="39">
        <v>27</v>
      </c>
      <c r="D83" s="39">
        <v>6</v>
      </c>
      <c r="E83" s="39">
        <v>20</v>
      </c>
      <c r="F83" s="39">
        <v>13</v>
      </c>
      <c r="G83" s="39">
        <v>33</v>
      </c>
    </row>
    <row r="84" spans="1:7">
      <c r="A84" t="s">
        <v>49</v>
      </c>
      <c r="B84" s="39">
        <v>2018</v>
      </c>
      <c r="C84" s="39">
        <v>21</v>
      </c>
      <c r="D84" s="39">
        <v>5</v>
      </c>
      <c r="E84" s="39">
        <v>23</v>
      </c>
      <c r="F84" s="39">
        <v>3</v>
      </c>
      <c r="G84" s="39">
        <v>26</v>
      </c>
    </row>
    <row r="85" spans="1:7">
      <c r="A85" t="s">
        <v>50</v>
      </c>
      <c r="B85" s="39">
        <v>2018</v>
      </c>
      <c r="C85" s="39">
        <v>27</v>
      </c>
      <c r="D85" s="39">
        <v>3</v>
      </c>
      <c r="E85" s="39">
        <v>17</v>
      </c>
      <c r="F85" s="39">
        <v>13</v>
      </c>
      <c r="G85" s="39">
        <v>30</v>
      </c>
    </row>
    <row r="86" spans="1:7">
      <c r="A86" t="s">
        <v>51</v>
      </c>
      <c r="B86" s="39">
        <v>2018</v>
      </c>
      <c r="C86" s="39">
        <v>19</v>
      </c>
      <c r="D86" s="39">
        <v>23</v>
      </c>
      <c r="E86" s="39">
        <v>28</v>
      </c>
      <c r="F86" s="39">
        <v>14</v>
      </c>
      <c r="G86" s="39">
        <v>42</v>
      </c>
    </row>
    <row r="87" spans="1:7">
      <c r="A87" t="s">
        <v>66</v>
      </c>
      <c r="B87" s="39">
        <v>2018</v>
      </c>
      <c r="C87" s="39" t="s">
        <v>127</v>
      </c>
      <c r="D87" s="39" t="s">
        <v>127</v>
      </c>
      <c r="E87" s="39">
        <v>12</v>
      </c>
      <c r="F87" s="39">
        <v>5</v>
      </c>
      <c r="G87" s="39">
        <v>17</v>
      </c>
    </row>
    <row r="88" spans="1:7">
      <c r="A88" t="s">
        <v>140</v>
      </c>
      <c r="B88" s="39">
        <v>2018</v>
      </c>
      <c r="C88" s="39" t="s">
        <v>127</v>
      </c>
      <c r="D88" s="39" t="s">
        <v>127</v>
      </c>
      <c r="E88" s="39">
        <v>6</v>
      </c>
      <c r="F88" s="39">
        <v>4</v>
      </c>
      <c r="G88" s="39">
        <v>10</v>
      </c>
    </row>
    <row r="89" spans="1:7">
      <c r="A89" t="s">
        <v>77</v>
      </c>
      <c r="B89" s="39">
        <v>2018</v>
      </c>
      <c r="C89" s="39" t="s">
        <v>127</v>
      </c>
      <c r="D89" s="39" t="s">
        <v>127</v>
      </c>
      <c r="E89" s="39">
        <v>5</v>
      </c>
      <c r="F89" s="39">
        <v>3</v>
      </c>
      <c r="G89" s="39">
        <v>8</v>
      </c>
    </row>
    <row r="90" spans="1:7">
      <c r="A90" t="s">
        <v>133</v>
      </c>
      <c r="B90" s="39">
        <v>2018</v>
      </c>
      <c r="C90" s="39">
        <v>40</v>
      </c>
      <c r="D90" s="39">
        <v>21</v>
      </c>
      <c r="E90" s="39">
        <v>43</v>
      </c>
      <c r="F90" s="39">
        <v>18</v>
      </c>
      <c r="G90" s="39">
        <v>61</v>
      </c>
    </row>
    <row r="91" spans="1:7">
      <c r="A91" t="s">
        <v>134</v>
      </c>
      <c r="B91" s="39">
        <v>2018</v>
      </c>
      <c r="C91" s="39">
        <v>15</v>
      </c>
      <c r="D91" s="39">
        <v>9</v>
      </c>
      <c r="E91" s="39">
        <v>18</v>
      </c>
      <c r="F91" s="39">
        <v>6</v>
      </c>
      <c r="G91" s="39">
        <v>24</v>
      </c>
    </row>
    <row r="92" spans="1:7">
      <c r="A92" t="s">
        <v>29</v>
      </c>
      <c r="B92" s="39">
        <v>2017</v>
      </c>
      <c r="C92" s="39">
        <v>38</v>
      </c>
      <c r="D92" s="39">
        <v>29</v>
      </c>
      <c r="E92" s="39">
        <v>57</v>
      </c>
      <c r="F92" s="39">
        <v>10</v>
      </c>
      <c r="G92" s="39">
        <v>67</v>
      </c>
    </row>
    <row r="93" spans="1:7">
      <c r="A93" t="s">
        <v>34</v>
      </c>
      <c r="B93" s="39">
        <v>2017</v>
      </c>
      <c r="C93" s="39">
        <v>284</v>
      </c>
      <c r="D93" s="39">
        <v>106</v>
      </c>
      <c r="E93" s="39">
        <v>299</v>
      </c>
      <c r="F93" s="39">
        <v>91</v>
      </c>
      <c r="G93" s="39">
        <v>390</v>
      </c>
    </row>
    <row r="94" spans="1:7">
      <c r="A94" t="s">
        <v>36</v>
      </c>
      <c r="B94" s="39">
        <v>2017</v>
      </c>
      <c r="C94" s="39">
        <v>18</v>
      </c>
      <c r="D94" s="39">
        <v>6</v>
      </c>
      <c r="E94" s="39">
        <v>18</v>
      </c>
      <c r="F94" s="39">
        <v>6</v>
      </c>
      <c r="G94" s="39">
        <v>24</v>
      </c>
    </row>
    <row r="95" spans="1:7">
      <c r="A95" t="s">
        <v>38</v>
      </c>
      <c r="B95" s="39">
        <v>2017</v>
      </c>
      <c r="C95" s="39">
        <v>17</v>
      </c>
      <c r="D95" s="39">
        <v>12</v>
      </c>
      <c r="E95" s="39">
        <v>20</v>
      </c>
      <c r="F95" s="39">
        <v>9</v>
      </c>
      <c r="G95" s="39">
        <v>29</v>
      </c>
    </row>
    <row r="96" spans="1:7">
      <c r="A96" t="s">
        <v>40</v>
      </c>
      <c r="B96" s="39">
        <v>2017</v>
      </c>
      <c r="C96" s="39">
        <v>32</v>
      </c>
      <c r="D96" s="39">
        <v>10</v>
      </c>
      <c r="E96" s="39">
        <v>35</v>
      </c>
      <c r="F96" s="39">
        <v>7</v>
      </c>
      <c r="G96" s="39">
        <v>42</v>
      </c>
    </row>
    <row r="97" spans="1:7">
      <c r="A97" t="s">
        <v>42</v>
      </c>
      <c r="B97" s="39">
        <v>2017</v>
      </c>
      <c r="C97" s="39">
        <v>24</v>
      </c>
      <c r="D97" s="39">
        <v>1</v>
      </c>
      <c r="E97" s="39">
        <v>24</v>
      </c>
      <c r="F97" s="39">
        <v>1</v>
      </c>
      <c r="G97" s="39">
        <v>25</v>
      </c>
    </row>
    <row r="98" spans="1:7">
      <c r="A98" t="s">
        <v>91</v>
      </c>
      <c r="B98" s="39">
        <v>2017</v>
      </c>
      <c r="C98" s="39">
        <v>25</v>
      </c>
      <c r="D98" s="39">
        <v>5</v>
      </c>
      <c r="E98" s="39">
        <v>23</v>
      </c>
      <c r="F98" s="39">
        <v>7</v>
      </c>
      <c r="G98" s="39">
        <v>30</v>
      </c>
    </row>
    <row r="99" spans="1:7">
      <c r="A99" t="s">
        <v>44</v>
      </c>
      <c r="B99" s="39">
        <v>2017</v>
      </c>
      <c r="C99" s="39">
        <v>19</v>
      </c>
      <c r="D99" s="39">
        <v>7</v>
      </c>
      <c r="E99" s="39">
        <v>20</v>
      </c>
      <c r="F99" s="39">
        <v>6</v>
      </c>
      <c r="G99" s="39">
        <v>26</v>
      </c>
    </row>
    <row r="100" spans="1:7">
      <c r="A100" t="s">
        <v>92</v>
      </c>
      <c r="B100" s="39">
        <v>2017</v>
      </c>
      <c r="C100" s="39">
        <v>16</v>
      </c>
      <c r="D100" s="39">
        <v>4</v>
      </c>
      <c r="E100" s="39">
        <v>14</v>
      </c>
      <c r="F100" s="39">
        <v>6</v>
      </c>
      <c r="G100" s="39">
        <v>20</v>
      </c>
    </row>
    <row r="101" spans="1:7">
      <c r="A101" t="s">
        <v>46</v>
      </c>
      <c r="B101" s="39">
        <v>2017</v>
      </c>
      <c r="C101" s="39">
        <v>45</v>
      </c>
      <c r="D101" s="39">
        <v>15</v>
      </c>
      <c r="E101" s="39">
        <v>51</v>
      </c>
      <c r="F101" s="39">
        <v>9</v>
      </c>
      <c r="G101" s="39">
        <v>60</v>
      </c>
    </row>
    <row r="102" spans="1:7">
      <c r="A102" t="s">
        <v>47</v>
      </c>
      <c r="B102" s="39">
        <v>2017</v>
      </c>
      <c r="C102" s="39">
        <v>26</v>
      </c>
      <c r="D102" s="39">
        <v>6</v>
      </c>
      <c r="E102" s="39">
        <v>16</v>
      </c>
      <c r="F102" s="39">
        <v>16</v>
      </c>
      <c r="G102" s="39">
        <v>32</v>
      </c>
    </row>
    <row r="103" spans="1:7">
      <c r="A103" t="s">
        <v>48</v>
      </c>
      <c r="B103" s="39">
        <v>2017</v>
      </c>
      <c r="C103" s="39">
        <v>32</v>
      </c>
      <c r="D103" s="39">
        <v>8</v>
      </c>
      <c r="E103" s="39">
        <v>23</v>
      </c>
      <c r="F103" s="39">
        <v>17</v>
      </c>
      <c r="G103" s="39">
        <v>40</v>
      </c>
    </row>
    <row r="104" spans="1:7">
      <c r="A104" t="s">
        <v>49</v>
      </c>
      <c r="B104" s="39">
        <v>2017</v>
      </c>
      <c r="C104" s="39">
        <v>25</v>
      </c>
      <c r="D104" s="39">
        <v>5</v>
      </c>
      <c r="E104" s="39">
        <v>27</v>
      </c>
      <c r="F104" s="39">
        <v>3</v>
      </c>
      <c r="G104" s="39">
        <v>30</v>
      </c>
    </row>
    <row r="105" spans="1:7">
      <c r="A105" t="s">
        <v>50</v>
      </c>
      <c r="B105" s="39">
        <v>2017</v>
      </c>
      <c r="C105" s="39">
        <v>24</v>
      </c>
      <c r="D105" s="39">
        <v>3</v>
      </c>
      <c r="E105" s="39">
        <v>15</v>
      </c>
      <c r="F105" s="39">
        <v>12</v>
      </c>
      <c r="G105" s="39">
        <v>27</v>
      </c>
    </row>
    <row r="106" spans="1:7">
      <c r="A106" t="s">
        <v>51</v>
      </c>
      <c r="B106" s="39">
        <v>2017</v>
      </c>
      <c r="C106" s="39">
        <v>19</v>
      </c>
      <c r="D106" s="39">
        <v>22</v>
      </c>
      <c r="E106" s="39">
        <v>29</v>
      </c>
      <c r="F106" s="39">
        <v>12</v>
      </c>
      <c r="G106" s="39">
        <v>41</v>
      </c>
    </row>
    <row r="107" spans="1:7">
      <c r="A107" t="s">
        <v>29</v>
      </c>
      <c r="B107" s="39">
        <v>2016</v>
      </c>
      <c r="C107" s="39">
        <v>36</v>
      </c>
      <c r="D107" s="39">
        <v>30</v>
      </c>
      <c r="E107" s="39">
        <v>57</v>
      </c>
      <c r="F107" s="39">
        <v>9</v>
      </c>
      <c r="G107" s="39">
        <v>66</v>
      </c>
    </row>
    <row r="108" spans="1:7">
      <c r="A108" t="s">
        <v>34</v>
      </c>
      <c r="B108" s="39">
        <v>2016</v>
      </c>
      <c r="C108" s="39">
        <v>290</v>
      </c>
      <c r="D108" s="39">
        <v>107</v>
      </c>
      <c r="E108" s="39">
        <v>306</v>
      </c>
      <c r="F108" s="39">
        <v>91</v>
      </c>
      <c r="G108" s="39">
        <v>397</v>
      </c>
    </row>
    <row r="109" spans="1:7">
      <c r="A109" t="s">
        <v>36</v>
      </c>
      <c r="B109" s="39">
        <v>2016</v>
      </c>
      <c r="C109" s="39">
        <v>17</v>
      </c>
      <c r="D109" s="39">
        <v>6</v>
      </c>
      <c r="E109" s="39">
        <v>18</v>
      </c>
      <c r="F109" s="39">
        <v>5</v>
      </c>
      <c r="G109" s="39">
        <v>23</v>
      </c>
    </row>
    <row r="110" spans="1:7">
      <c r="A110" t="s">
        <v>38</v>
      </c>
      <c r="B110" s="39">
        <v>2016</v>
      </c>
      <c r="C110" s="39">
        <v>19</v>
      </c>
      <c r="D110" s="39">
        <v>10</v>
      </c>
      <c r="E110" s="39">
        <v>20</v>
      </c>
      <c r="F110" s="39">
        <v>9</v>
      </c>
      <c r="G110" s="39">
        <v>29</v>
      </c>
    </row>
    <row r="111" spans="1:7">
      <c r="A111" t="s">
        <v>40</v>
      </c>
      <c r="B111" s="39">
        <v>2016</v>
      </c>
      <c r="C111" s="39">
        <v>34</v>
      </c>
      <c r="D111" s="39">
        <v>11</v>
      </c>
      <c r="E111" s="39">
        <v>37</v>
      </c>
      <c r="F111" s="39">
        <v>8</v>
      </c>
      <c r="G111" s="39">
        <v>45</v>
      </c>
    </row>
    <row r="112" spans="1:7">
      <c r="A112" t="s">
        <v>42</v>
      </c>
      <c r="B112" s="39">
        <v>2016</v>
      </c>
      <c r="C112" s="39">
        <v>29</v>
      </c>
      <c r="D112" s="39">
        <v>2</v>
      </c>
      <c r="E112" s="39">
        <v>29</v>
      </c>
      <c r="F112" s="39">
        <v>2</v>
      </c>
      <c r="G112" s="39">
        <v>31</v>
      </c>
    </row>
    <row r="113" spans="1:7">
      <c r="A113" t="s">
        <v>91</v>
      </c>
      <c r="B113" s="39">
        <v>2016</v>
      </c>
      <c r="C113" s="39">
        <v>23</v>
      </c>
      <c r="D113" s="39">
        <v>5</v>
      </c>
      <c r="E113" s="39">
        <v>21</v>
      </c>
      <c r="F113" s="39">
        <v>7</v>
      </c>
      <c r="G113" s="39">
        <v>28</v>
      </c>
    </row>
    <row r="114" spans="1:7">
      <c r="A114" t="s">
        <v>44</v>
      </c>
      <c r="B114" s="39">
        <v>2016</v>
      </c>
      <c r="C114" s="39">
        <v>21</v>
      </c>
      <c r="D114" s="39">
        <v>7</v>
      </c>
      <c r="E114" s="39">
        <v>22</v>
      </c>
      <c r="F114" s="39">
        <v>6</v>
      </c>
      <c r="G114" s="39">
        <v>28</v>
      </c>
    </row>
    <row r="115" spans="1:7">
      <c r="A115" t="s">
        <v>92</v>
      </c>
      <c r="B115" s="39">
        <v>2016</v>
      </c>
      <c r="C115" s="39">
        <v>12</v>
      </c>
      <c r="D115" s="39">
        <v>5</v>
      </c>
      <c r="E115" s="39">
        <v>10</v>
      </c>
      <c r="F115" s="39">
        <v>7</v>
      </c>
      <c r="G115" s="39">
        <v>17</v>
      </c>
    </row>
    <row r="116" spans="1:7">
      <c r="A116" t="s">
        <v>46</v>
      </c>
      <c r="B116" s="39">
        <v>2016</v>
      </c>
      <c r="C116" s="39">
        <v>51</v>
      </c>
      <c r="D116" s="39">
        <v>16</v>
      </c>
      <c r="E116" s="39">
        <v>56</v>
      </c>
      <c r="F116" s="39">
        <v>11</v>
      </c>
      <c r="G116" s="39">
        <v>67</v>
      </c>
    </row>
    <row r="117" spans="1:7">
      <c r="A117" t="s">
        <v>47</v>
      </c>
      <c r="B117" s="39">
        <v>2016</v>
      </c>
      <c r="C117" s="39">
        <v>29</v>
      </c>
      <c r="D117" s="39">
        <v>6</v>
      </c>
      <c r="E117" s="39">
        <v>17</v>
      </c>
      <c r="F117" s="39">
        <v>18</v>
      </c>
      <c r="G117" s="39">
        <v>35</v>
      </c>
    </row>
    <row r="118" spans="1:7">
      <c r="A118" t="s">
        <v>48</v>
      </c>
      <c r="B118" s="39">
        <v>2016</v>
      </c>
      <c r="C118" s="39">
        <v>32</v>
      </c>
      <c r="D118" s="39">
        <v>8</v>
      </c>
      <c r="E118" s="39">
        <v>24</v>
      </c>
      <c r="F118" s="39">
        <v>16</v>
      </c>
      <c r="G118" s="39">
        <v>40</v>
      </c>
    </row>
    <row r="119" spans="1:7">
      <c r="A119" t="s">
        <v>49</v>
      </c>
      <c r="B119" s="39">
        <v>2016</v>
      </c>
      <c r="C119" s="39">
        <v>25</v>
      </c>
      <c r="D119" s="39">
        <v>7</v>
      </c>
      <c r="E119" s="39">
        <v>29</v>
      </c>
      <c r="F119" s="39">
        <v>3</v>
      </c>
      <c r="G119" s="39">
        <v>32</v>
      </c>
    </row>
    <row r="120" spans="1:7">
      <c r="A120" t="s">
        <v>50</v>
      </c>
      <c r="B120" s="39">
        <v>2016</v>
      </c>
      <c r="C120" s="39">
        <v>24</v>
      </c>
      <c r="D120" s="39">
        <v>2</v>
      </c>
      <c r="E120" s="39">
        <v>15</v>
      </c>
      <c r="F120" s="39">
        <v>11</v>
      </c>
      <c r="G120" s="39">
        <v>26</v>
      </c>
    </row>
    <row r="121" spans="1:7">
      <c r="A121" t="s">
        <v>29</v>
      </c>
      <c r="B121" s="39">
        <v>2015</v>
      </c>
      <c r="C121" s="39">
        <v>40</v>
      </c>
      <c r="D121" s="39">
        <v>26</v>
      </c>
      <c r="E121" s="39">
        <v>57</v>
      </c>
      <c r="F121" s="39">
        <v>9</v>
      </c>
      <c r="G121" s="39">
        <v>66</v>
      </c>
    </row>
    <row r="122" spans="1:7">
      <c r="A122" t="s">
        <v>34</v>
      </c>
      <c r="B122" s="39">
        <v>2015</v>
      </c>
      <c r="C122" s="39">
        <v>271</v>
      </c>
      <c r="D122" s="39">
        <v>105</v>
      </c>
      <c r="E122" s="39">
        <v>291</v>
      </c>
      <c r="F122" s="39">
        <v>85</v>
      </c>
      <c r="G122" s="39">
        <v>376</v>
      </c>
    </row>
    <row r="123" spans="1:7">
      <c r="A123" t="s">
        <v>36</v>
      </c>
      <c r="B123" s="39">
        <v>2015</v>
      </c>
      <c r="C123" s="39">
        <v>18</v>
      </c>
      <c r="D123" s="39">
        <v>5</v>
      </c>
      <c r="E123" s="39">
        <v>19</v>
      </c>
      <c r="F123" s="39">
        <v>4</v>
      </c>
      <c r="G123" s="39">
        <v>23</v>
      </c>
    </row>
    <row r="124" spans="1:7">
      <c r="A124" t="s">
        <v>38</v>
      </c>
      <c r="B124" s="39">
        <v>2015</v>
      </c>
      <c r="C124" s="39">
        <v>20</v>
      </c>
      <c r="D124" s="39">
        <v>11</v>
      </c>
      <c r="E124" s="39">
        <v>22</v>
      </c>
      <c r="F124" s="39">
        <v>9</v>
      </c>
      <c r="G124" s="39">
        <v>31</v>
      </c>
    </row>
    <row r="125" spans="1:7">
      <c r="A125" t="s">
        <v>40</v>
      </c>
      <c r="B125" s="39">
        <v>2015</v>
      </c>
      <c r="C125" s="39">
        <v>32</v>
      </c>
      <c r="D125" s="39">
        <v>10</v>
      </c>
      <c r="E125" s="39">
        <v>35</v>
      </c>
      <c r="F125" s="39">
        <v>7</v>
      </c>
      <c r="G125" s="39">
        <v>42</v>
      </c>
    </row>
    <row r="126" spans="1:7">
      <c r="A126" t="s">
        <v>42</v>
      </c>
      <c r="B126" s="39">
        <v>2015</v>
      </c>
      <c r="C126" s="39">
        <v>30</v>
      </c>
      <c r="D126" s="39">
        <v>2</v>
      </c>
      <c r="E126" s="39">
        <v>31</v>
      </c>
      <c r="F126" s="39">
        <v>1</v>
      </c>
      <c r="G126" s="39">
        <v>32</v>
      </c>
    </row>
    <row r="127" spans="1:7">
      <c r="A127" t="s">
        <v>91</v>
      </c>
      <c r="B127" s="39">
        <v>2015</v>
      </c>
      <c r="C127" s="39">
        <v>21</v>
      </c>
      <c r="D127" s="39">
        <v>5</v>
      </c>
      <c r="E127" s="39">
        <v>19</v>
      </c>
      <c r="F127" s="39">
        <v>7</v>
      </c>
      <c r="G127" s="39">
        <v>26</v>
      </c>
    </row>
    <row r="128" spans="1:7">
      <c r="A128" t="s">
        <v>44</v>
      </c>
      <c r="B128" s="39">
        <v>2015</v>
      </c>
      <c r="C128" s="39">
        <v>20</v>
      </c>
      <c r="D128" s="39">
        <v>7</v>
      </c>
      <c r="E128" s="39">
        <v>21</v>
      </c>
      <c r="F128" s="39">
        <v>6</v>
      </c>
      <c r="G128" s="39">
        <v>27</v>
      </c>
    </row>
    <row r="129" spans="1:7">
      <c r="A129" t="s">
        <v>92</v>
      </c>
      <c r="B129" s="39">
        <v>2015</v>
      </c>
      <c r="C129" s="39">
        <v>16</v>
      </c>
      <c r="D129" s="39">
        <v>4</v>
      </c>
      <c r="E129" s="39">
        <v>14</v>
      </c>
      <c r="F129" s="39">
        <v>6</v>
      </c>
      <c r="G129" s="39">
        <v>20</v>
      </c>
    </row>
    <row r="130" spans="1:7">
      <c r="A130" t="s">
        <v>46</v>
      </c>
      <c r="B130" s="39">
        <v>2015</v>
      </c>
      <c r="C130" s="39">
        <v>50</v>
      </c>
      <c r="D130" s="39">
        <v>16</v>
      </c>
      <c r="E130" s="39">
        <v>56</v>
      </c>
      <c r="F130" s="39">
        <v>10</v>
      </c>
      <c r="G130" s="39">
        <v>66</v>
      </c>
    </row>
    <row r="131" spans="1:7">
      <c r="A131" t="s">
        <v>47</v>
      </c>
      <c r="B131" s="39">
        <v>2015</v>
      </c>
      <c r="C131" s="39">
        <v>28</v>
      </c>
      <c r="D131" s="39">
        <v>7</v>
      </c>
      <c r="E131" s="39">
        <v>17</v>
      </c>
      <c r="F131" s="39">
        <v>18</v>
      </c>
      <c r="G131" s="39">
        <v>35</v>
      </c>
    </row>
    <row r="132" spans="1:7">
      <c r="A132" t="s">
        <v>48</v>
      </c>
      <c r="B132" s="39">
        <v>2015</v>
      </c>
      <c r="C132" s="39">
        <v>28</v>
      </c>
      <c r="D132" s="39">
        <v>10</v>
      </c>
      <c r="E132" s="39">
        <v>24</v>
      </c>
      <c r="F132" s="39">
        <v>14</v>
      </c>
      <c r="G132" s="39">
        <v>38</v>
      </c>
    </row>
    <row r="133" spans="1:7">
      <c r="A133" t="s">
        <v>49</v>
      </c>
      <c r="B133" s="39">
        <v>2015</v>
      </c>
      <c r="C133" s="39">
        <v>25</v>
      </c>
      <c r="D133" s="39">
        <v>8</v>
      </c>
      <c r="E133" s="39">
        <v>30</v>
      </c>
      <c r="F133" s="39">
        <v>3</v>
      </c>
      <c r="G133" s="39">
        <v>33</v>
      </c>
    </row>
    <row r="134" spans="1:7">
      <c r="A134" t="s">
        <v>50</v>
      </c>
      <c r="B134" s="39">
        <v>2015</v>
      </c>
      <c r="C134" s="39">
        <v>25</v>
      </c>
      <c r="D134" s="39">
        <v>4</v>
      </c>
      <c r="E134" s="39">
        <v>16</v>
      </c>
      <c r="F134" s="39">
        <v>13</v>
      </c>
      <c r="G134" s="39">
        <v>29</v>
      </c>
    </row>
    <row r="135" spans="1:7">
      <c r="A135" t="s">
        <v>67</v>
      </c>
      <c r="B135" s="39">
        <v>2014</v>
      </c>
      <c r="C135" s="39" t="s">
        <v>127</v>
      </c>
      <c r="D135" s="39" t="s">
        <v>127</v>
      </c>
      <c r="E135" s="39">
        <v>4</v>
      </c>
      <c r="F135" s="39">
        <v>1</v>
      </c>
      <c r="G135" s="39">
        <v>5</v>
      </c>
    </row>
    <row r="136" spans="1:7">
      <c r="A136" t="s">
        <v>68</v>
      </c>
      <c r="B136" s="39">
        <v>2014</v>
      </c>
      <c r="C136" s="39" t="s">
        <v>127</v>
      </c>
      <c r="D136" s="39" t="s">
        <v>127</v>
      </c>
      <c r="E136" s="39">
        <v>5</v>
      </c>
      <c r="F136" s="39">
        <v>2</v>
      </c>
      <c r="G136" s="39">
        <v>7</v>
      </c>
    </row>
    <row r="137" spans="1:7">
      <c r="A137" t="s">
        <v>69</v>
      </c>
      <c r="B137" s="39">
        <v>2014</v>
      </c>
      <c r="C137" s="39">
        <v>10</v>
      </c>
      <c r="D137" s="39">
        <v>4</v>
      </c>
      <c r="E137" s="39">
        <v>11</v>
      </c>
      <c r="F137" s="39">
        <v>3</v>
      </c>
      <c r="G137" s="39">
        <v>14</v>
      </c>
    </row>
    <row r="138" spans="1:7">
      <c r="A138" t="s">
        <v>70</v>
      </c>
      <c r="B138" s="39">
        <v>2014</v>
      </c>
      <c r="C138" s="39">
        <v>140</v>
      </c>
      <c r="D138" s="39">
        <v>50</v>
      </c>
      <c r="E138" s="39">
        <v>160</v>
      </c>
      <c r="F138" s="39">
        <v>30</v>
      </c>
      <c r="G138" s="39">
        <v>190</v>
      </c>
    </row>
    <row r="139" spans="1:7">
      <c r="A139" t="s">
        <v>71</v>
      </c>
      <c r="B139" s="39">
        <v>2014</v>
      </c>
      <c r="C139" s="39">
        <v>75</v>
      </c>
      <c r="D139" s="39">
        <v>31</v>
      </c>
      <c r="E139" s="39">
        <v>91</v>
      </c>
      <c r="F139" s="39">
        <v>15</v>
      </c>
      <c r="G139" s="39">
        <v>106</v>
      </c>
    </row>
    <row r="140" spans="1:7">
      <c r="A140" t="s">
        <v>55</v>
      </c>
      <c r="B140" s="39">
        <v>2014</v>
      </c>
      <c r="C140" s="39">
        <v>21</v>
      </c>
      <c r="D140" s="39">
        <v>6</v>
      </c>
      <c r="E140" s="39">
        <v>23</v>
      </c>
      <c r="F140" s="39">
        <v>4</v>
      </c>
      <c r="G140" s="39">
        <v>27</v>
      </c>
    </row>
    <row r="141" spans="1:7">
      <c r="A141" t="s">
        <v>128</v>
      </c>
      <c r="B141" s="39">
        <v>2014</v>
      </c>
      <c r="C141" s="39">
        <v>65</v>
      </c>
      <c r="D141" s="39">
        <v>50</v>
      </c>
      <c r="E141" s="39">
        <v>71</v>
      </c>
      <c r="F141" s="39">
        <v>44</v>
      </c>
      <c r="G141" s="39">
        <v>115</v>
      </c>
    </row>
    <row r="142" spans="1:7">
      <c r="A142" t="s">
        <v>56</v>
      </c>
      <c r="B142" s="39">
        <v>2014</v>
      </c>
      <c r="C142" s="39" t="s">
        <v>127</v>
      </c>
      <c r="D142" s="39" t="s">
        <v>127</v>
      </c>
      <c r="E142" s="39">
        <v>8</v>
      </c>
      <c r="F142" s="39">
        <v>6</v>
      </c>
      <c r="G142" s="39">
        <v>14</v>
      </c>
    </row>
    <row r="143" spans="1:7">
      <c r="A143" t="s">
        <v>73</v>
      </c>
      <c r="B143" s="39">
        <v>2014</v>
      </c>
      <c r="C143" s="39" t="s">
        <v>127</v>
      </c>
      <c r="D143" s="39" t="s">
        <v>127</v>
      </c>
      <c r="E143" s="39">
        <v>10</v>
      </c>
      <c r="F143" s="39">
        <v>4</v>
      </c>
      <c r="G143" s="39">
        <v>14</v>
      </c>
    </row>
    <row r="144" spans="1:7">
      <c r="A144" t="s">
        <v>57</v>
      </c>
      <c r="B144" s="39">
        <v>2014</v>
      </c>
      <c r="C144" s="39">
        <v>26</v>
      </c>
      <c r="D144" s="39">
        <v>11</v>
      </c>
      <c r="E144" s="39">
        <v>31</v>
      </c>
      <c r="F144" s="39">
        <v>6</v>
      </c>
      <c r="G144" s="39">
        <v>37</v>
      </c>
    </row>
    <row r="145" spans="1:7">
      <c r="A145" t="s">
        <v>58</v>
      </c>
      <c r="B145" s="39">
        <v>2014</v>
      </c>
      <c r="C145" s="39">
        <v>46</v>
      </c>
      <c r="D145" s="39">
        <v>21</v>
      </c>
      <c r="E145" s="39">
        <v>53</v>
      </c>
      <c r="F145" s="39">
        <v>14</v>
      </c>
      <c r="G145" s="39">
        <v>67</v>
      </c>
    </row>
    <row r="146" spans="1:7">
      <c r="A146" t="s">
        <v>59</v>
      </c>
      <c r="B146" s="39">
        <v>2014</v>
      </c>
      <c r="C146" s="39">
        <v>17</v>
      </c>
      <c r="D146" s="39">
        <v>4</v>
      </c>
      <c r="E146" s="39">
        <v>19</v>
      </c>
      <c r="F146" s="39">
        <v>2</v>
      </c>
      <c r="G146" s="39">
        <v>21</v>
      </c>
    </row>
    <row r="147" spans="1:7">
      <c r="A147" t="s">
        <v>129</v>
      </c>
      <c r="B147" s="39">
        <v>2014</v>
      </c>
      <c r="C147" s="39">
        <v>125</v>
      </c>
      <c r="D147" s="39">
        <v>52</v>
      </c>
      <c r="E147" s="39">
        <v>133</v>
      </c>
      <c r="F147" s="39">
        <v>44</v>
      </c>
      <c r="G147" s="39">
        <v>177</v>
      </c>
    </row>
    <row r="148" spans="1:7">
      <c r="A148" t="s">
        <v>60</v>
      </c>
      <c r="B148" s="39">
        <v>2014</v>
      </c>
      <c r="C148" s="39">
        <v>16</v>
      </c>
      <c r="D148" s="39">
        <v>5</v>
      </c>
      <c r="E148" s="39">
        <v>14</v>
      </c>
      <c r="F148" s="39">
        <v>7</v>
      </c>
      <c r="G148" s="39">
        <v>21</v>
      </c>
    </row>
    <row r="149" spans="1:7">
      <c r="A149" t="s">
        <v>61</v>
      </c>
      <c r="B149" s="39">
        <v>2014</v>
      </c>
      <c r="C149" s="39">
        <v>69</v>
      </c>
      <c r="D149" s="39">
        <v>20</v>
      </c>
      <c r="E149" s="39">
        <v>83</v>
      </c>
      <c r="F149" s="39">
        <v>1</v>
      </c>
      <c r="G149" s="39">
        <v>89</v>
      </c>
    </row>
    <row r="150" spans="1:7">
      <c r="A150" t="s">
        <v>131</v>
      </c>
      <c r="B150" s="39">
        <v>2014</v>
      </c>
      <c r="C150" s="39">
        <v>17</v>
      </c>
      <c r="D150" s="39">
        <v>11</v>
      </c>
      <c r="E150" s="39">
        <v>23</v>
      </c>
      <c r="F150" s="39">
        <v>5</v>
      </c>
      <c r="G150" s="39">
        <v>28</v>
      </c>
    </row>
    <row r="151" spans="1:7">
      <c r="A151" t="s">
        <v>62</v>
      </c>
      <c r="B151" s="39">
        <v>2014</v>
      </c>
      <c r="C151" s="39">
        <v>23</v>
      </c>
      <c r="D151" s="39">
        <v>13</v>
      </c>
      <c r="E151" s="39">
        <v>28</v>
      </c>
      <c r="F151" s="39">
        <v>8</v>
      </c>
      <c r="G151" s="39">
        <v>36</v>
      </c>
    </row>
    <row r="152" spans="1:7">
      <c r="A152" t="s">
        <v>63</v>
      </c>
      <c r="B152" s="39">
        <v>2014</v>
      </c>
      <c r="C152" s="39">
        <v>26</v>
      </c>
      <c r="D152" s="39">
        <v>8</v>
      </c>
      <c r="E152" s="39">
        <v>23</v>
      </c>
      <c r="F152" s="39">
        <v>11</v>
      </c>
      <c r="G152" s="39">
        <v>34</v>
      </c>
    </row>
    <row r="153" spans="1:7">
      <c r="A153" t="s">
        <v>64</v>
      </c>
      <c r="B153" s="39">
        <v>2014</v>
      </c>
      <c r="C153" s="39">
        <v>60</v>
      </c>
      <c r="D153" s="39">
        <v>10</v>
      </c>
      <c r="E153" s="39">
        <v>62</v>
      </c>
      <c r="F153" s="39">
        <v>8</v>
      </c>
      <c r="G153" s="39">
        <v>70</v>
      </c>
    </row>
    <row r="154" spans="1:7">
      <c r="A154" t="s">
        <v>34</v>
      </c>
      <c r="B154" s="39">
        <v>2014</v>
      </c>
      <c r="C154" s="39">
        <v>250</v>
      </c>
      <c r="D154" s="39">
        <v>96</v>
      </c>
      <c r="E154" s="39">
        <v>271</v>
      </c>
      <c r="F154" s="39">
        <v>75</v>
      </c>
      <c r="G154" s="39">
        <v>346</v>
      </c>
    </row>
    <row r="155" spans="1:7">
      <c r="A155" t="s">
        <v>36</v>
      </c>
      <c r="B155" s="39">
        <v>2014</v>
      </c>
      <c r="C155" s="39">
        <v>19</v>
      </c>
      <c r="D155" s="39">
        <v>5</v>
      </c>
      <c r="E155" s="39">
        <v>20</v>
      </c>
      <c r="F155" s="39">
        <v>4</v>
      </c>
      <c r="G155" s="39">
        <v>24</v>
      </c>
    </row>
    <row r="156" spans="1:7">
      <c r="A156" t="s">
        <v>38</v>
      </c>
      <c r="B156" s="39">
        <v>2014</v>
      </c>
      <c r="C156" s="39">
        <v>18</v>
      </c>
      <c r="D156" s="39">
        <v>8</v>
      </c>
      <c r="E156" s="39">
        <v>20</v>
      </c>
      <c r="F156" s="39">
        <v>6</v>
      </c>
      <c r="G156" s="39">
        <v>26</v>
      </c>
    </row>
    <row r="157" spans="1:7">
      <c r="A157" t="s">
        <v>40</v>
      </c>
      <c r="B157" s="39">
        <v>2014</v>
      </c>
      <c r="C157" s="39">
        <v>30</v>
      </c>
      <c r="D157" s="39">
        <v>10</v>
      </c>
      <c r="E157" s="39">
        <v>33</v>
      </c>
      <c r="F157" s="39">
        <v>7</v>
      </c>
      <c r="G157" s="39">
        <v>40</v>
      </c>
    </row>
    <row r="158" spans="1:7">
      <c r="A158" t="s">
        <v>42</v>
      </c>
      <c r="B158" s="39">
        <v>2014</v>
      </c>
      <c r="C158" s="39">
        <v>24</v>
      </c>
      <c r="D158" s="39">
        <v>3</v>
      </c>
      <c r="E158" s="39">
        <v>26</v>
      </c>
      <c r="F158" s="39">
        <v>1</v>
      </c>
      <c r="G158" s="39">
        <v>27</v>
      </c>
    </row>
    <row r="159" spans="1:7">
      <c r="A159" t="s">
        <v>91</v>
      </c>
      <c r="B159" s="39">
        <v>2014</v>
      </c>
      <c r="C159" s="39">
        <v>20</v>
      </c>
      <c r="D159" s="39">
        <v>5</v>
      </c>
      <c r="E159" s="39">
        <v>18</v>
      </c>
      <c r="F159" s="39">
        <v>7</v>
      </c>
      <c r="G159" s="39">
        <v>25</v>
      </c>
    </row>
    <row r="160" spans="1:7">
      <c r="A160" t="s">
        <v>44</v>
      </c>
      <c r="B160" s="39">
        <v>2014</v>
      </c>
      <c r="C160" s="39">
        <v>19</v>
      </c>
      <c r="D160" s="39">
        <v>4</v>
      </c>
      <c r="E160" s="39">
        <v>18</v>
      </c>
      <c r="F160" s="39">
        <v>5</v>
      </c>
      <c r="G160" s="39">
        <v>23</v>
      </c>
    </row>
    <row r="161" spans="1:7">
      <c r="A161" t="s">
        <v>92</v>
      </c>
      <c r="B161" s="39">
        <v>2014</v>
      </c>
      <c r="C161" s="39">
        <v>17</v>
      </c>
      <c r="D161" s="39">
        <v>3</v>
      </c>
      <c r="E161" s="39">
        <v>13</v>
      </c>
      <c r="F161" s="39">
        <v>7</v>
      </c>
      <c r="G161" s="39">
        <v>20</v>
      </c>
    </row>
    <row r="162" spans="1:7">
      <c r="A162" t="s">
        <v>46</v>
      </c>
      <c r="B162" s="39">
        <v>2014</v>
      </c>
      <c r="C162" s="39">
        <v>51</v>
      </c>
      <c r="D162" s="39">
        <v>16</v>
      </c>
      <c r="E162" s="39">
        <v>56</v>
      </c>
      <c r="F162" s="39">
        <v>11</v>
      </c>
      <c r="G162" s="39">
        <v>67</v>
      </c>
    </row>
    <row r="163" spans="1:7">
      <c r="A163" t="s">
        <v>47</v>
      </c>
      <c r="B163" s="39">
        <v>2014</v>
      </c>
      <c r="C163" s="39">
        <v>26</v>
      </c>
      <c r="D163" s="39">
        <v>5</v>
      </c>
      <c r="E163" s="39">
        <v>16</v>
      </c>
      <c r="F163" s="39">
        <v>15</v>
      </c>
      <c r="G163" s="39">
        <v>31</v>
      </c>
    </row>
    <row r="164" spans="1:7">
      <c r="A164" t="s">
        <v>48</v>
      </c>
      <c r="B164" s="39">
        <v>2014</v>
      </c>
      <c r="C164" s="39">
        <v>26</v>
      </c>
      <c r="D164" s="39">
        <v>8</v>
      </c>
      <c r="E164" s="39">
        <v>24</v>
      </c>
      <c r="F164" s="39">
        <v>10</v>
      </c>
      <c r="G164" s="39">
        <v>34</v>
      </c>
    </row>
    <row r="165" spans="1:7">
      <c r="A165" t="s">
        <v>49</v>
      </c>
      <c r="B165" s="39">
        <v>2014</v>
      </c>
      <c r="C165" s="39">
        <v>24</v>
      </c>
      <c r="D165" s="39">
        <v>7</v>
      </c>
      <c r="E165" s="39">
        <v>27</v>
      </c>
      <c r="F165" s="39">
        <v>4</v>
      </c>
      <c r="G165" s="39">
        <v>31</v>
      </c>
    </row>
    <row r="166" spans="1:7">
      <c r="A166" t="s">
        <v>50</v>
      </c>
      <c r="B166" s="39">
        <v>2014</v>
      </c>
      <c r="C166" s="39">
        <v>25</v>
      </c>
      <c r="D166" s="39">
        <v>3</v>
      </c>
      <c r="E166" s="39">
        <v>16</v>
      </c>
      <c r="F166" s="39">
        <v>12</v>
      </c>
      <c r="G166" s="39">
        <v>28</v>
      </c>
    </row>
    <row r="167" spans="1:7">
      <c r="A167" t="s">
        <v>51</v>
      </c>
      <c r="B167" s="39">
        <v>2014</v>
      </c>
      <c r="C167" s="39">
        <v>25</v>
      </c>
      <c r="D167" s="39">
        <v>20</v>
      </c>
      <c r="E167" s="39">
        <v>31</v>
      </c>
      <c r="F167" s="39">
        <v>14</v>
      </c>
      <c r="G167" s="39">
        <v>45</v>
      </c>
    </row>
    <row r="168" spans="1:7">
      <c r="A168" t="s">
        <v>66</v>
      </c>
      <c r="B168" s="39">
        <v>2014</v>
      </c>
      <c r="C168" s="39" t="s">
        <v>127</v>
      </c>
      <c r="D168" s="39" t="s">
        <v>127</v>
      </c>
      <c r="E168" s="39">
        <v>9</v>
      </c>
      <c r="F168" s="39">
        <v>7</v>
      </c>
      <c r="G168" s="39">
        <v>16</v>
      </c>
    </row>
    <row r="169" spans="1:7">
      <c r="A169" t="s">
        <v>140</v>
      </c>
      <c r="B169" s="39">
        <v>2014</v>
      </c>
      <c r="C169" s="39" t="s">
        <v>127</v>
      </c>
      <c r="D169" s="39" t="s">
        <v>127</v>
      </c>
      <c r="E169" s="39">
        <v>4</v>
      </c>
      <c r="F169" s="39">
        <v>2</v>
      </c>
      <c r="G169" s="39">
        <v>6</v>
      </c>
    </row>
    <row r="170" spans="1:7">
      <c r="A170" t="s">
        <v>77</v>
      </c>
      <c r="B170" s="39">
        <v>2014</v>
      </c>
      <c r="C170" s="39" t="s">
        <v>127</v>
      </c>
      <c r="D170" s="39" t="s">
        <v>127</v>
      </c>
      <c r="E170" s="39">
        <v>9</v>
      </c>
      <c r="F170" s="39">
        <v>3</v>
      </c>
      <c r="G170" s="39">
        <v>12</v>
      </c>
    </row>
    <row r="171" spans="1:7">
      <c r="A171" t="s">
        <v>133</v>
      </c>
      <c r="B171" s="39">
        <v>2014</v>
      </c>
      <c r="C171" s="39">
        <v>39</v>
      </c>
      <c r="D171" s="39">
        <v>19</v>
      </c>
      <c r="E171" s="39">
        <v>41</v>
      </c>
      <c r="F171" s="39">
        <v>17</v>
      </c>
      <c r="G171" s="39">
        <v>58</v>
      </c>
    </row>
    <row r="172" spans="1:7">
      <c r="A172" t="s">
        <v>134</v>
      </c>
      <c r="B172" s="39">
        <v>2014</v>
      </c>
      <c r="C172" s="39">
        <v>14</v>
      </c>
      <c r="D172" s="39">
        <v>7</v>
      </c>
      <c r="E172" s="39">
        <v>18</v>
      </c>
      <c r="F172" s="39">
        <v>3</v>
      </c>
      <c r="G172" s="39">
        <v>21</v>
      </c>
    </row>
    <row r="173" spans="1:7">
      <c r="A173" t="s">
        <v>144</v>
      </c>
      <c r="B173" s="39">
        <v>2014</v>
      </c>
      <c r="C173" s="39" t="s">
        <v>127</v>
      </c>
      <c r="D173" s="39" t="s">
        <v>127</v>
      </c>
      <c r="E173" s="39">
        <v>11</v>
      </c>
      <c r="F173" s="39">
        <v>1</v>
      </c>
      <c r="G173" s="39">
        <v>12</v>
      </c>
    </row>
    <row r="174" spans="1:7">
      <c r="A174" t="s">
        <v>34</v>
      </c>
      <c r="B174" s="39">
        <v>2013</v>
      </c>
      <c r="C174" s="39">
        <v>237</v>
      </c>
      <c r="D174" s="39">
        <v>94</v>
      </c>
      <c r="E174" s="39">
        <v>261</v>
      </c>
      <c r="F174" s="39">
        <v>70</v>
      </c>
      <c r="G174" s="39">
        <v>331</v>
      </c>
    </row>
    <row r="175" spans="1:7">
      <c r="A175" t="s">
        <v>36</v>
      </c>
      <c r="B175" s="39">
        <v>2013</v>
      </c>
      <c r="C175" s="39">
        <v>18</v>
      </c>
      <c r="D175" s="39">
        <v>6</v>
      </c>
      <c r="E175" s="39">
        <v>20</v>
      </c>
      <c r="F175" s="39">
        <v>4</v>
      </c>
      <c r="G175" s="39">
        <v>24</v>
      </c>
    </row>
    <row r="176" spans="1:7">
      <c r="A176" t="s">
        <v>38</v>
      </c>
      <c r="B176" s="39">
        <v>2013</v>
      </c>
      <c r="C176" s="39">
        <v>16</v>
      </c>
      <c r="D176" s="39">
        <v>7</v>
      </c>
      <c r="E176" s="39">
        <v>19</v>
      </c>
      <c r="F176" s="39">
        <v>4</v>
      </c>
      <c r="G176" s="39">
        <v>23</v>
      </c>
    </row>
    <row r="177" spans="1:7">
      <c r="A177" t="s">
        <v>40</v>
      </c>
      <c r="B177" s="39">
        <v>2013</v>
      </c>
      <c r="C177" s="39">
        <v>29</v>
      </c>
      <c r="D177" s="39">
        <v>10</v>
      </c>
      <c r="E177" s="39">
        <v>34</v>
      </c>
      <c r="F177" s="39">
        <v>5</v>
      </c>
      <c r="G177" s="39">
        <v>39</v>
      </c>
    </row>
    <row r="178" spans="1:7">
      <c r="A178" t="s">
        <v>42</v>
      </c>
      <c r="B178" s="39">
        <v>2013</v>
      </c>
      <c r="C178" s="39">
        <v>24</v>
      </c>
      <c r="D178" s="39">
        <v>3</v>
      </c>
      <c r="E178" s="39">
        <v>26</v>
      </c>
      <c r="F178" s="39">
        <v>1</v>
      </c>
      <c r="G178" s="39">
        <v>27</v>
      </c>
    </row>
    <row r="179" spans="1:7">
      <c r="A179" t="s">
        <v>91</v>
      </c>
      <c r="B179" s="39">
        <v>2013</v>
      </c>
      <c r="C179" s="39">
        <v>20</v>
      </c>
      <c r="D179" s="39">
        <v>5</v>
      </c>
      <c r="E179" s="39">
        <v>18</v>
      </c>
      <c r="F179" s="39">
        <v>7</v>
      </c>
      <c r="G179" s="39">
        <v>25</v>
      </c>
    </row>
    <row r="180" spans="1:7">
      <c r="A180" t="s">
        <v>44</v>
      </c>
      <c r="B180" s="39">
        <v>2013</v>
      </c>
      <c r="C180" s="39">
        <v>19</v>
      </c>
      <c r="D180" s="39">
        <v>5</v>
      </c>
      <c r="E180" s="39">
        <v>19</v>
      </c>
      <c r="F180" s="39">
        <v>5</v>
      </c>
      <c r="G180" s="39">
        <v>24</v>
      </c>
    </row>
    <row r="181" spans="1:7">
      <c r="A181" t="s">
        <v>92</v>
      </c>
      <c r="B181" s="39">
        <v>2013</v>
      </c>
      <c r="C181" s="39">
        <v>15</v>
      </c>
      <c r="D181" s="39">
        <v>5</v>
      </c>
      <c r="E181" s="39">
        <v>14</v>
      </c>
      <c r="F181" s="39">
        <v>6</v>
      </c>
      <c r="G181" s="39">
        <v>20</v>
      </c>
    </row>
    <row r="182" spans="1:7">
      <c r="A182" t="s">
        <v>46</v>
      </c>
      <c r="B182" s="39">
        <v>2013</v>
      </c>
      <c r="C182" s="39">
        <v>50</v>
      </c>
      <c r="D182" s="39">
        <v>16</v>
      </c>
      <c r="E182" s="39">
        <v>56</v>
      </c>
      <c r="F182" s="39">
        <v>10</v>
      </c>
      <c r="G182" s="39">
        <v>66</v>
      </c>
    </row>
    <row r="183" spans="1:7">
      <c r="A183" t="s">
        <v>47</v>
      </c>
      <c r="B183" s="39">
        <v>2013</v>
      </c>
      <c r="C183" s="39">
        <v>27</v>
      </c>
      <c r="D183" s="39">
        <v>4</v>
      </c>
      <c r="E183" s="39">
        <v>17</v>
      </c>
      <c r="F183" s="39">
        <v>14</v>
      </c>
      <c r="G183" s="39">
        <v>31</v>
      </c>
    </row>
    <row r="184" spans="1:7">
      <c r="A184" t="s">
        <v>48</v>
      </c>
      <c r="B184" s="39">
        <v>2013</v>
      </c>
      <c r="C184" s="39">
        <v>27</v>
      </c>
      <c r="D184" s="39">
        <v>6</v>
      </c>
      <c r="E184" s="39">
        <v>23</v>
      </c>
      <c r="F184" s="39">
        <v>10</v>
      </c>
      <c r="G184" s="39">
        <v>33</v>
      </c>
    </row>
    <row r="185" spans="1:7">
      <c r="A185" t="s">
        <v>49</v>
      </c>
      <c r="B185" s="39">
        <v>2013</v>
      </c>
      <c r="C185" s="39">
        <v>29</v>
      </c>
      <c r="D185" s="39">
        <v>5</v>
      </c>
      <c r="E185" s="39">
        <v>30</v>
      </c>
      <c r="F185" s="39">
        <v>4</v>
      </c>
      <c r="G185" s="39">
        <v>34</v>
      </c>
    </row>
    <row r="186" spans="1:7">
      <c r="A186" t="s">
        <v>50</v>
      </c>
      <c r="B186" s="39">
        <v>2013</v>
      </c>
      <c r="C186" s="39">
        <v>23</v>
      </c>
      <c r="D186" s="39">
        <v>1</v>
      </c>
      <c r="E186" s="39">
        <v>13</v>
      </c>
      <c r="F186" s="39">
        <v>11</v>
      </c>
      <c r="G186" s="39">
        <v>24</v>
      </c>
    </row>
    <row r="187" spans="1:7">
      <c r="A187" t="s">
        <v>34</v>
      </c>
      <c r="B187" s="39">
        <v>2012</v>
      </c>
      <c r="C187" s="39">
        <v>219</v>
      </c>
      <c r="D187" s="39">
        <v>82</v>
      </c>
      <c r="E187" s="39">
        <v>245</v>
      </c>
      <c r="F187" s="39">
        <v>56</v>
      </c>
      <c r="G187" s="39">
        <v>301</v>
      </c>
    </row>
    <row r="188" spans="1:7">
      <c r="A188" t="s">
        <v>34</v>
      </c>
      <c r="B188" s="39">
        <v>2011</v>
      </c>
      <c r="C188" s="39">
        <v>211</v>
      </c>
      <c r="D188" s="39">
        <v>74</v>
      </c>
      <c r="E188" s="39">
        <v>234</v>
      </c>
      <c r="F188" s="39">
        <v>51</v>
      </c>
      <c r="G188" s="39">
        <v>285</v>
      </c>
    </row>
    <row r="189" spans="1:7">
      <c r="A189" t="s">
        <v>67</v>
      </c>
      <c r="B189" s="39">
        <v>2010</v>
      </c>
      <c r="C189" s="39" t="s">
        <v>127</v>
      </c>
      <c r="D189" s="39" t="s">
        <v>127</v>
      </c>
      <c r="E189" s="39">
        <v>7</v>
      </c>
      <c r="F189" s="39">
        <v>1</v>
      </c>
      <c r="G189" s="39">
        <v>8</v>
      </c>
    </row>
    <row r="190" spans="1:7">
      <c r="A190" t="s">
        <v>68</v>
      </c>
      <c r="B190" s="39">
        <v>2010</v>
      </c>
      <c r="C190" s="39" t="s">
        <v>127</v>
      </c>
      <c r="D190" s="39" t="s">
        <v>127</v>
      </c>
      <c r="E190" s="39">
        <v>8</v>
      </c>
      <c r="F190" s="39">
        <v>0</v>
      </c>
      <c r="G190" s="39">
        <v>8</v>
      </c>
    </row>
    <row r="191" spans="1:7">
      <c r="A191" t="s">
        <v>70</v>
      </c>
      <c r="B191" s="39">
        <v>2010</v>
      </c>
      <c r="C191" s="39">
        <v>159</v>
      </c>
      <c r="D191" s="39">
        <v>55</v>
      </c>
      <c r="E191" s="39">
        <v>182</v>
      </c>
      <c r="F191" s="39">
        <v>32</v>
      </c>
      <c r="G191" s="39">
        <v>214</v>
      </c>
    </row>
    <row r="192" spans="1:7">
      <c r="A192" t="s">
        <v>71</v>
      </c>
      <c r="B192" s="39">
        <v>2010</v>
      </c>
      <c r="C192" s="39">
        <v>96</v>
      </c>
      <c r="D192" s="39">
        <v>30</v>
      </c>
      <c r="E192" s="39">
        <v>107</v>
      </c>
      <c r="F192" s="39">
        <v>19</v>
      </c>
      <c r="G192" s="39">
        <v>126</v>
      </c>
    </row>
    <row r="193" spans="1:7">
      <c r="A193" t="s">
        <v>72</v>
      </c>
      <c r="B193" s="39">
        <v>2010</v>
      </c>
      <c r="C193" s="39" t="s">
        <v>127</v>
      </c>
      <c r="D193" s="39" t="s">
        <v>127</v>
      </c>
      <c r="E193" s="39">
        <v>5</v>
      </c>
      <c r="F193" s="39">
        <v>1</v>
      </c>
      <c r="G193" s="39">
        <v>6</v>
      </c>
    </row>
    <row r="194" spans="1:7">
      <c r="A194" t="s">
        <v>55</v>
      </c>
      <c r="B194" s="39">
        <v>2010</v>
      </c>
      <c r="C194" s="39">
        <v>27</v>
      </c>
      <c r="D194" s="39">
        <v>7</v>
      </c>
      <c r="E194" s="39">
        <v>29</v>
      </c>
      <c r="F194" s="39">
        <v>5</v>
      </c>
      <c r="G194" s="39">
        <v>34</v>
      </c>
    </row>
    <row r="195" spans="1:7">
      <c r="A195" t="s">
        <v>128</v>
      </c>
      <c r="B195" s="39">
        <v>2010</v>
      </c>
      <c r="C195" s="39">
        <v>51</v>
      </c>
      <c r="D195" s="39">
        <v>34</v>
      </c>
      <c r="E195" s="39">
        <v>56</v>
      </c>
      <c r="F195" s="39">
        <v>29</v>
      </c>
      <c r="G195" s="39">
        <v>85</v>
      </c>
    </row>
    <row r="196" spans="1:7">
      <c r="A196" t="s">
        <v>56</v>
      </c>
      <c r="B196" s="39">
        <v>2010</v>
      </c>
      <c r="C196" s="39" t="s">
        <v>127</v>
      </c>
      <c r="D196" s="39" t="s">
        <v>127</v>
      </c>
      <c r="E196" s="39">
        <v>6</v>
      </c>
      <c r="F196" s="39">
        <v>2</v>
      </c>
      <c r="G196" s="39">
        <v>8</v>
      </c>
    </row>
    <row r="197" spans="1:7">
      <c r="A197" t="s">
        <v>73</v>
      </c>
      <c r="B197" s="39">
        <v>2010</v>
      </c>
      <c r="C197" s="39">
        <v>12</v>
      </c>
      <c r="D197" s="39">
        <v>1</v>
      </c>
      <c r="E197" s="39">
        <v>10</v>
      </c>
      <c r="F197" s="39">
        <v>3</v>
      </c>
      <c r="G197" s="39">
        <v>13</v>
      </c>
    </row>
    <row r="198" spans="1:7">
      <c r="A198" t="s">
        <v>57</v>
      </c>
      <c r="B198" s="39">
        <v>2010</v>
      </c>
      <c r="C198" s="39">
        <v>27</v>
      </c>
      <c r="D198" s="39">
        <v>11</v>
      </c>
      <c r="E198" s="39">
        <v>35</v>
      </c>
      <c r="F198" s="39">
        <v>3</v>
      </c>
      <c r="G198" s="39">
        <v>38</v>
      </c>
    </row>
    <row r="199" spans="1:7">
      <c r="A199" t="s">
        <v>58</v>
      </c>
      <c r="B199" s="39">
        <v>2010</v>
      </c>
      <c r="C199" s="39">
        <v>54</v>
      </c>
      <c r="D199" s="39">
        <v>18</v>
      </c>
      <c r="E199" s="39">
        <v>61</v>
      </c>
      <c r="F199" s="39">
        <v>11</v>
      </c>
      <c r="G199" s="39">
        <v>72</v>
      </c>
    </row>
    <row r="200" spans="1:7">
      <c r="A200" t="s">
        <v>59</v>
      </c>
      <c r="B200" s="39">
        <v>2010</v>
      </c>
      <c r="C200" s="39">
        <v>19</v>
      </c>
      <c r="D200" s="39">
        <v>3</v>
      </c>
      <c r="E200" s="39">
        <v>19</v>
      </c>
      <c r="F200" s="39">
        <v>3</v>
      </c>
      <c r="G200" s="39">
        <v>22</v>
      </c>
    </row>
    <row r="201" spans="1:7">
      <c r="A201" t="s">
        <v>129</v>
      </c>
      <c r="B201" s="39">
        <v>2010</v>
      </c>
      <c r="C201" s="39">
        <v>115</v>
      </c>
      <c r="D201" s="39">
        <v>43</v>
      </c>
      <c r="E201" s="39">
        <v>123</v>
      </c>
      <c r="F201" s="39">
        <v>35</v>
      </c>
      <c r="G201" s="39">
        <v>158</v>
      </c>
    </row>
    <row r="202" spans="1:7">
      <c r="A202" t="s">
        <v>60</v>
      </c>
      <c r="B202" s="39">
        <v>2010</v>
      </c>
      <c r="C202" s="39">
        <v>15</v>
      </c>
      <c r="D202" s="39">
        <v>7</v>
      </c>
      <c r="E202" s="39">
        <v>17</v>
      </c>
      <c r="F202" s="39">
        <v>5</v>
      </c>
      <c r="G202" s="39">
        <v>22</v>
      </c>
    </row>
    <row r="203" spans="1:7">
      <c r="A203" t="s">
        <v>61</v>
      </c>
      <c r="B203" s="39">
        <v>2010</v>
      </c>
      <c r="C203" s="39">
        <v>76</v>
      </c>
      <c r="D203" s="39">
        <v>26</v>
      </c>
      <c r="E203" s="39">
        <v>65</v>
      </c>
      <c r="F203" s="39">
        <v>3</v>
      </c>
      <c r="G203" s="39">
        <v>102</v>
      </c>
    </row>
    <row r="204" spans="1:7">
      <c r="A204" t="s">
        <v>131</v>
      </c>
      <c r="B204" s="39">
        <v>2010</v>
      </c>
      <c r="C204" s="39">
        <v>17</v>
      </c>
      <c r="D204" s="39">
        <v>9</v>
      </c>
      <c r="E204" s="39">
        <v>22</v>
      </c>
      <c r="F204" s="39">
        <v>4</v>
      </c>
      <c r="G204" s="39">
        <v>26</v>
      </c>
    </row>
    <row r="205" spans="1:7">
      <c r="A205" t="s">
        <v>62</v>
      </c>
      <c r="B205" s="39">
        <v>2010</v>
      </c>
      <c r="C205" s="39">
        <v>14</v>
      </c>
      <c r="D205" s="39">
        <v>10</v>
      </c>
      <c r="E205" s="39">
        <v>16</v>
      </c>
      <c r="F205" s="39">
        <v>8</v>
      </c>
      <c r="G205" s="39">
        <v>24</v>
      </c>
    </row>
    <row r="206" spans="1:7">
      <c r="A206" t="s">
        <v>63</v>
      </c>
      <c r="B206" s="39">
        <v>2010</v>
      </c>
      <c r="C206" s="39">
        <v>12</v>
      </c>
      <c r="D206" s="39">
        <v>1</v>
      </c>
      <c r="E206" s="39">
        <v>9</v>
      </c>
      <c r="F206" s="39">
        <v>4</v>
      </c>
      <c r="G206" s="39">
        <v>13</v>
      </c>
    </row>
    <row r="207" spans="1:7">
      <c r="A207" t="s">
        <v>64</v>
      </c>
      <c r="B207" s="39">
        <v>2010</v>
      </c>
      <c r="C207" s="39">
        <v>58</v>
      </c>
      <c r="D207" s="39">
        <v>8</v>
      </c>
      <c r="E207" s="39">
        <v>60</v>
      </c>
      <c r="F207" s="39">
        <v>6</v>
      </c>
      <c r="G207" s="39">
        <v>66</v>
      </c>
    </row>
    <row r="208" spans="1:7">
      <c r="A208" t="s">
        <v>51</v>
      </c>
      <c r="B208" s="39">
        <v>2010</v>
      </c>
      <c r="C208" s="39">
        <v>26</v>
      </c>
      <c r="D208" s="39">
        <v>21</v>
      </c>
      <c r="E208" s="39">
        <v>34</v>
      </c>
      <c r="F208" s="39">
        <v>13</v>
      </c>
      <c r="G208" s="39">
        <v>47</v>
      </c>
    </row>
    <row r="209" spans="1:7">
      <c r="A209" t="s">
        <v>66</v>
      </c>
      <c r="B209" s="39">
        <v>2010</v>
      </c>
      <c r="C209" s="39">
        <v>12</v>
      </c>
      <c r="D209" s="39">
        <v>6</v>
      </c>
      <c r="E209" s="39">
        <v>12</v>
      </c>
      <c r="F209" s="39">
        <v>6</v>
      </c>
      <c r="G209" s="39">
        <v>18</v>
      </c>
    </row>
    <row r="210" spans="1:7">
      <c r="A210" t="s">
        <v>77</v>
      </c>
      <c r="B210" s="39">
        <v>2010</v>
      </c>
      <c r="C210" s="39" t="s">
        <v>127</v>
      </c>
      <c r="D210" s="39" t="s">
        <v>127</v>
      </c>
      <c r="E210" s="39">
        <v>7</v>
      </c>
      <c r="F210" s="39">
        <v>3</v>
      </c>
      <c r="G210" s="39">
        <v>10</v>
      </c>
    </row>
    <row r="211" spans="1:7">
      <c r="A211" t="s">
        <v>133</v>
      </c>
      <c r="B211" s="39">
        <v>2010</v>
      </c>
      <c r="C211" s="39">
        <v>18</v>
      </c>
      <c r="D211" s="39">
        <v>4</v>
      </c>
      <c r="E211" s="39">
        <v>16</v>
      </c>
      <c r="F211" s="39">
        <v>6</v>
      </c>
      <c r="G211" s="39">
        <v>22</v>
      </c>
    </row>
    <row r="212" spans="1:7">
      <c r="A212" t="s">
        <v>134</v>
      </c>
      <c r="B212" s="39">
        <v>2010</v>
      </c>
      <c r="C212" s="39">
        <v>17</v>
      </c>
      <c r="D212" s="39">
        <v>8</v>
      </c>
      <c r="E212" s="39">
        <v>22</v>
      </c>
      <c r="F212" s="39">
        <v>3</v>
      </c>
      <c r="G212" s="39">
        <v>25</v>
      </c>
    </row>
  </sheetData>
  <sortState xmlns:xlrd2="http://schemas.microsoft.com/office/spreadsheetml/2017/richdata2" ref="A2:G212">
    <sortCondition descending="1" ref="B2:B212"/>
    <sortCondition ref="A2:A212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951ee6-cd93-49c7-9437-e871b2a117d6">
      <UserInfo>
        <DisplayName>Louise Sheiner</DisplayName>
        <AccountId>34</AccountId>
        <AccountType/>
      </UserInfo>
      <UserInfo>
        <DisplayName>David Wessel</DisplayName>
        <AccountId>59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F3DB0CD4D844B918872BCED9B9CF9" ma:contentTypeVersion="13" ma:contentTypeDescription="Create a new document." ma:contentTypeScope="" ma:versionID="8acb1c5f5c6e7039452ab7ac8faeaa76">
  <xsd:schema xmlns:xsd="http://www.w3.org/2001/XMLSchema" xmlns:xs="http://www.w3.org/2001/XMLSchema" xmlns:p="http://schemas.microsoft.com/office/2006/metadata/properties" xmlns:ns2="cac5d118-ba7b-4807-b700-df6f95cfff50" xmlns:ns3="66951ee6-cd93-49c7-9437-e871b2a117d6" targetNamespace="http://schemas.microsoft.com/office/2006/metadata/properties" ma:root="true" ma:fieldsID="6569e26bea03bdfd802c5ead008f336f" ns2:_="" ns3:_="">
    <xsd:import namespace="cac5d118-ba7b-4807-b700-df6f95cfff50"/>
    <xsd:import namespace="66951ee6-cd93-49c7-9437-e871b2a1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5d118-ba7b-4807-b700-df6f95cff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51ee6-cd93-49c7-9437-e871b2a1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C28E34-5F39-4393-A7AA-6D699CAF0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AC302A-3D58-4E47-B9EF-AFEF3B96113C}">
  <ds:schemaRefs>
    <ds:schemaRef ds:uri="http://schemas.microsoft.com/office/2006/metadata/properties"/>
    <ds:schemaRef ds:uri="http://schemas.microsoft.com/office/infopath/2007/PartnerControls"/>
    <ds:schemaRef ds:uri="66951ee6-cd93-49c7-9437-e871b2a117d6"/>
  </ds:schemaRefs>
</ds:datastoreItem>
</file>

<file path=customXml/itemProps3.xml><?xml version="1.0" encoding="utf-8"?>
<ds:datastoreItem xmlns:ds="http://schemas.openxmlformats.org/officeDocument/2006/customXml" ds:itemID="{2F78912C-1C09-4E93-8516-987336B74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5d118-ba7b-4807-b700-df6f95cfff50"/>
    <ds:schemaRef ds:uri="66951ee6-cd93-49c7-9437-e871b2a1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Total</vt:lpstr>
      <vt:lpstr>Data Sources</vt:lpstr>
      <vt:lpstr>Fed System Raw Data</vt:lpstr>
      <vt:lpstr>Fed System Over Time</vt:lpstr>
      <vt:lpstr>Non-Fed Raw Data</vt:lpstr>
      <vt:lpstr>Non-Fed Over Time</vt:lpstr>
      <vt:lpstr>Minorities breakdown</vt:lpstr>
      <vt:lpstr>Full Raw Govt Data</vt:lpstr>
      <vt:lpstr>Brookings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Ng</dc:creator>
  <cp:keywords/>
  <dc:description/>
  <cp:lastModifiedBy>Stephanie Cencula</cp:lastModifiedBy>
  <cp:revision/>
  <dcterms:created xsi:type="dcterms:W3CDTF">2019-07-16T21:09:22Z</dcterms:created>
  <dcterms:modified xsi:type="dcterms:W3CDTF">2021-12-01T15:45:47Z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0x010100FA9F3DB0CD4D844B918872BCED9B9CF9</vt:lpwstr>
  </property>
</Properties>
</file>