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eng\The Brookings Institution\Hutchins Center Team - Diversity in economics\Diversity Report materials\"/>
    </mc:Choice>
  </mc:AlternateContent>
  <xr:revisionPtr revIDLastSave="279" documentId="8_{A3094DE0-B250-4D63-A53F-C597AF47B000}" xr6:coauthVersionLast="36" xr6:coauthVersionMax="45" xr10:uidLastSave="{DC3FE256-97AD-4239-945A-322C325806A0}"/>
  <bookViews>
    <workbookView xWindow="0" yWindow="0" windowWidth="28800" windowHeight="12225" activeTab="1" xr2:uid="{EA686D7F-A9D0-479D-957C-571D3827E8B7}"/>
  </bookViews>
  <sheets>
    <sheet name="Readme" sheetId="11" r:id="rId1"/>
    <sheet name="Total" sheetId="10" r:id="rId2"/>
    <sheet name="Fed System over Time" sheetId="12" r:id="rId3"/>
    <sheet name="Fed Res Raw Data" sheetId="5" r:id="rId4"/>
    <sheet name="Non-Fed Res Data" sheetId="8" r:id="rId5"/>
    <sheet name="Non-Fed Constant" sheetId="9" r:id="rId6"/>
    <sheet name="Raw govt data" sheetId="14" r:id="rId7"/>
    <sheet name="Brookings Econ" sheetId="1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0" l="1"/>
  <c r="H12" i="10"/>
  <c r="H11" i="10"/>
  <c r="E11" i="10"/>
  <c r="E12" i="10"/>
  <c r="U12" i="10"/>
  <c r="T12" i="10"/>
  <c r="R12" i="10"/>
  <c r="Q12" i="10"/>
  <c r="N12" i="10"/>
  <c r="M12" i="10"/>
  <c r="K12" i="10"/>
  <c r="J12" i="10"/>
  <c r="G12" i="10"/>
  <c r="F12" i="10"/>
  <c r="D12" i="10"/>
  <c r="C12" i="10"/>
  <c r="F58" i="9"/>
  <c r="G58" i="9" s="1"/>
  <c r="E58" i="9"/>
  <c r="D58" i="9"/>
  <c r="C58" i="9"/>
  <c r="B58" i="9"/>
  <c r="O58" i="9"/>
  <c r="N58" i="9"/>
  <c r="M58" i="9"/>
  <c r="L58" i="9"/>
  <c r="K58" i="9"/>
  <c r="J58" i="9"/>
  <c r="I58" i="9"/>
  <c r="H58" i="9"/>
  <c r="M27" i="9"/>
  <c r="L27" i="9"/>
  <c r="J27" i="9"/>
  <c r="H27" i="9"/>
  <c r="G27" i="9"/>
  <c r="F27" i="9"/>
  <c r="D27" i="9"/>
  <c r="C27" i="9"/>
  <c r="B27" i="9"/>
  <c r="V12" i="10" l="1"/>
  <c r="S12" i="10"/>
  <c r="E54" i="9"/>
  <c r="F54" i="9"/>
  <c r="F34" i="9"/>
  <c r="E34" i="9"/>
  <c r="C34" i="9"/>
  <c r="B34" i="9"/>
  <c r="F35" i="9"/>
  <c r="E35" i="9"/>
  <c r="G35" i="9" s="1"/>
  <c r="C35" i="9"/>
  <c r="B35" i="9"/>
  <c r="G54" i="9" l="1"/>
  <c r="G34" i="9"/>
  <c r="D34" i="9"/>
  <c r="D35" i="9"/>
  <c r="D6" i="9"/>
  <c r="E5" i="13"/>
  <c r="D5" i="13"/>
  <c r="T16" i="13"/>
  <c r="E16" i="13"/>
  <c r="D16" i="13"/>
  <c r="C16" i="13" s="1"/>
  <c r="T15" i="13"/>
  <c r="E15" i="13"/>
  <c r="D15" i="13"/>
  <c r="C15" i="13" s="1"/>
  <c r="T14" i="13"/>
  <c r="E14" i="13"/>
  <c r="D14" i="13"/>
  <c r="T13" i="13"/>
  <c r="E13" i="13"/>
  <c r="D13" i="13"/>
  <c r="T12" i="13"/>
  <c r="E12" i="13"/>
  <c r="D12" i="13"/>
  <c r="T11" i="13"/>
  <c r="E11" i="13"/>
  <c r="D11" i="13"/>
  <c r="C11" i="13" s="1"/>
  <c r="T10" i="13"/>
  <c r="E10" i="13"/>
  <c r="D10" i="13"/>
  <c r="T9" i="13"/>
  <c r="E9" i="13"/>
  <c r="D9" i="13"/>
  <c r="C9" i="13" s="1"/>
  <c r="T8" i="13"/>
  <c r="E8" i="13"/>
  <c r="D8" i="13"/>
  <c r="C8" i="13" s="1"/>
  <c r="T7" i="13"/>
  <c r="E7" i="13"/>
  <c r="D7" i="13"/>
  <c r="C7" i="13" s="1"/>
  <c r="T6" i="13"/>
  <c r="E6" i="13"/>
  <c r="D6" i="13"/>
  <c r="T5" i="13"/>
  <c r="C14" i="13" l="1"/>
  <c r="C10" i="13"/>
  <c r="C13" i="13"/>
  <c r="C6" i="13"/>
  <c r="C12" i="13"/>
  <c r="C5" i="13"/>
  <c r="F57" i="9" l="1"/>
  <c r="E57" i="9"/>
  <c r="C57" i="9"/>
  <c r="B57" i="9"/>
  <c r="F56" i="9"/>
  <c r="E56" i="9"/>
  <c r="C56" i="9"/>
  <c r="B56" i="9"/>
  <c r="F55" i="9"/>
  <c r="E55" i="9"/>
  <c r="F53" i="9"/>
  <c r="E53" i="9"/>
  <c r="F52" i="9"/>
  <c r="E52" i="9"/>
  <c r="C52" i="9"/>
  <c r="B52" i="9"/>
  <c r="F51" i="9"/>
  <c r="E51" i="9"/>
  <c r="C51" i="9"/>
  <c r="B51" i="9"/>
  <c r="F50" i="9"/>
  <c r="E50" i="9"/>
  <c r="C50" i="9"/>
  <c r="B50" i="9"/>
  <c r="F49" i="9"/>
  <c r="E49" i="9"/>
  <c r="C49" i="9"/>
  <c r="B49" i="9"/>
  <c r="F48" i="9"/>
  <c r="E48" i="9"/>
  <c r="C48" i="9"/>
  <c r="B48" i="9"/>
  <c r="F47" i="9"/>
  <c r="E47" i="9"/>
  <c r="C47" i="9"/>
  <c r="B47" i="9"/>
  <c r="F46" i="9"/>
  <c r="E46" i="9"/>
  <c r="C46" i="9"/>
  <c r="B46" i="9"/>
  <c r="F45" i="9"/>
  <c r="E45" i="9"/>
  <c r="C45" i="9"/>
  <c r="B45" i="9"/>
  <c r="F44" i="9"/>
  <c r="E44" i="9"/>
  <c r="C44" i="9"/>
  <c r="B44" i="9"/>
  <c r="F43" i="9"/>
  <c r="E43" i="9"/>
  <c r="C43" i="9"/>
  <c r="B43" i="9"/>
  <c r="F42" i="9"/>
  <c r="E42" i="9"/>
  <c r="C42" i="9"/>
  <c r="B42" i="9"/>
  <c r="F41" i="9"/>
  <c r="E41" i="9"/>
  <c r="F40" i="9"/>
  <c r="E40" i="9"/>
  <c r="F39" i="9"/>
  <c r="E39" i="9"/>
  <c r="C39" i="9"/>
  <c r="B39" i="9"/>
  <c r="F38" i="9"/>
  <c r="E38" i="9"/>
  <c r="C38" i="9"/>
  <c r="B38" i="9"/>
  <c r="F37" i="9"/>
  <c r="E37" i="9"/>
  <c r="C37" i="9"/>
  <c r="B37" i="9"/>
  <c r="F36" i="9"/>
  <c r="E36" i="9"/>
  <c r="C36" i="9"/>
  <c r="B36" i="9"/>
  <c r="F33" i="9"/>
  <c r="E33" i="9"/>
  <c r="F32" i="9"/>
  <c r="E32" i="9"/>
  <c r="H26" i="9"/>
  <c r="G26" i="9"/>
  <c r="F26" i="9"/>
  <c r="D26" i="9"/>
  <c r="C26" i="9"/>
  <c r="B26" i="9"/>
  <c r="H25" i="9"/>
  <c r="G25" i="9"/>
  <c r="F25" i="9"/>
  <c r="D25" i="9"/>
  <c r="C25" i="9"/>
  <c r="B25" i="9"/>
  <c r="H24" i="9"/>
  <c r="G24" i="9"/>
  <c r="F24" i="9"/>
  <c r="H23" i="9"/>
  <c r="G23" i="9"/>
  <c r="F23" i="9"/>
  <c r="H22" i="9"/>
  <c r="G22" i="9"/>
  <c r="F22" i="9"/>
  <c r="D22" i="9"/>
  <c r="C22" i="9"/>
  <c r="B22" i="9"/>
  <c r="H21" i="9"/>
  <c r="G21" i="9"/>
  <c r="F21" i="9"/>
  <c r="D21" i="9"/>
  <c r="C21" i="9"/>
  <c r="B21" i="9"/>
  <c r="H20" i="9"/>
  <c r="G20" i="9"/>
  <c r="F20" i="9"/>
  <c r="D20" i="9"/>
  <c r="C20" i="9"/>
  <c r="B20" i="9"/>
  <c r="H19" i="9"/>
  <c r="G19" i="9"/>
  <c r="F19" i="9"/>
  <c r="D19" i="9"/>
  <c r="C19" i="9"/>
  <c r="B19" i="9"/>
  <c r="H18" i="9"/>
  <c r="G18" i="9"/>
  <c r="F18" i="9"/>
  <c r="D18" i="9"/>
  <c r="C18" i="9"/>
  <c r="B18" i="9"/>
  <c r="H17" i="9"/>
  <c r="G17" i="9"/>
  <c r="F17" i="9"/>
  <c r="D17" i="9"/>
  <c r="C17" i="9"/>
  <c r="B17" i="9"/>
  <c r="H16" i="9"/>
  <c r="G16" i="9"/>
  <c r="F16" i="9"/>
  <c r="D16" i="9"/>
  <c r="C16" i="9"/>
  <c r="B16" i="9"/>
  <c r="H15" i="9"/>
  <c r="G15" i="9"/>
  <c r="F15" i="9"/>
  <c r="D15" i="9"/>
  <c r="C15" i="9"/>
  <c r="B15" i="9"/>
  <c r="H14" i="9"/>
  <c r="G14" i="9"/>
  <c r="F14" i="9"/>
  <c r="D14" i="9"/>
  <c r="C14" i="9"/>
  <c r="B14" i="9"/>
  <c r="H13" i="9"/>
  <c r="G13" i="9"/>
  <c r="F13" i="9"/>
  <c r="D13" i="9"/>
  <c r="C13" i="9"/>
  <c r="B13" i="9"/>
  <c r="H12" i="9"/>
  <c r="G12" i="9"/>
  <c r="F12" i="9"/>
  <c r="D12" i="9"/>
  <c r="C12" i="9"/>
  <c r="B12" i="9"/>
  <c r="H11" i="9"/>
  <c r="G11" i="9"/>
  <c r="F11" i="9"/>
  <c r="H10" i="9"/>
  <c r="G10" i="9"/>
  <c r="F10" i="9"/>
  <c r="H9" i="9"/>
  <c r="G9" i="9"/>
  <c r="F9" i="9"/>
  <c r="D9" i="9"/>
  <c r="C9" i="9"/>
  <c r="B9" i="9"/>
  <c r="H8" i="9"/>
  <c r="G8" i="9"/>
  <c r="F8" i="9"/>
  <c r="D8" i="9"/>
  <c r="C8" i="9"/>
  <c r="B8" i="9"/>
  <c r="H7" i="9"/>
  <c r="G7" i="9"/>
  <c r="F7" i="9"/>
  <c r="D7" i="9"/>
  <c r="C7" i="9"/>
  <c r="B7" i="9"/>
  <c r="H6" i="9"/>
  <c r="G6" i="9"/>
  <c r="F6" i="9"/>
  <c r="C6" i="9"/>
  <c r="B6" i="9"/>
  <c r="H5" i="9"/>
  <c r="G5" i="9"/>
  <c r="F5" i="9"/>
  <c r="H4" i="9"/>
  <c r="G4" i="9"/>
  <c r="F4" i="9"/>
  <c r="Q27" i="9"/>
  <c r="K27" i="9"/>
  <c r="T27" i="9"/>
  <c r="P27" i="9"/>
  <c r="S27" i="9"/>
  <c r="U27" i="9"/>
  <c r="I4" i="9" l="1"/>
  <c r="G33" i="9"/>
  <c r="G37" i="9"/>
  <c r="G39" i="9"/>
  <c r="G42" i="9"/>
  <c r="G44" i="9"/>
  <c r="G46" i="9"/>
  <c r="G48" i="9"/>
  <c r="G50" i="9"/>
  <c r="I10" i="9"/>
  <c r="I23" i="9"/>
  <c r="G36" i="9"/>
  <c r="G38" i="9"/>
  <c r="G41" i="9"/>
  <c r="I9" i="9"/>
  <c r="I14" i="9"/>
  <c r="I18" i="9"/>
  <c r="I21" i="9"/>
  <c r="G32" i="9"/>
  <c r="I22" i="9"/>
  <c r="I26" i="9"/>
  <c r="G43" i="9"/>
  <c r="I6" i="9"/>
  <c r="I11" i="9"/>
  <c r="I15" i="9"/>
  <c r="I19" i="9"/>
  <c r="I24" i="9"/>
  <c r="G52" i="9"/>
  <c r="G56" i="9"/>
  <c r="I5" i="9"/>
  <c r="E16" i="9"/>
  <c r="G40" i="9"/>
  <c r="D45" i="9"/>
  <c r="D47" i="9"/>
  <c r="G53" i="9"/>
  <c r="I8" i="9"/>
  <c r="I13" i="9"/>
  <c r="I17" i="9"/>
  <c r="G45" i="9"/>
  <c r="G47" i="9"/>
  <c r="G49" i="9"/>
  <c r="G51" i="9"/>
  <c r="G55" i="9"/>
  <c r="G57" i="9"/>
  <c r="E6" i="9"/>
  <c r="I7" i="9"/>
  <c r="I12" i="9"/>
  <c r="I16" i="9"/>
  <c r="I20" i="9"/>
  <c r="I25" i="9"/>
  <c r="E8" i="9"/>
  <c r="D42" i="9"/>
  <c r="D44" i="9"/>
  <c r="D52" i="9"/>
  <c r="D56" i="9"/>
  <c r="E7" i="9"/>
  <c r="E20" i="9"/>
  <c r="E21" i="9"/>
  <c r="D51" i="9"/>
  <c r="D57" i="9"/>
  <c r="D43" i="9"/>
  <c r="D37" i="9"/>
  <c r="E17" i="9"/>
  <c r="E26" i="9"/>
  <c r="D50" i="9"/>
  <c r="D49" i="9"/>
  <c r="E15" i="9"/>
  <c r="E19" i="9"/>
  <c r="D46" i="9"/>
  <c r="E14" i="9"/>
  <c r="E18" i="9"/>
  <c r="E22" i="9"/>
  <c r="D48" i="9"/>
  <c r="D39" i="9"/>
  <c r="E13" i="9"/>
  <c r="D38" i="9"/>
  <c r="E12" i="9"/>
  <c r="E9" i="9"/>
  <c r="E25" i="9"/>
  <c r="D36" i="9"/>
  <c r="E32" i="8" l="1"/>
  <c r="G4" i="10" l="1"/>
  <c r="L2" i="12"/>
  <c r="M2" i="12" s="1"/>
  <c r="N2" i="12" s="1"/>
  <c r="O2" i="12" s="1"/>
  <c r="P2" i="12" s="1"/>
  <c r="D2" i="12"/>
  <c r="E2" i="12" s="1"/>
  <c r="F2" i="12" s="1"/>
  <c r="G2" i="12" s="1"/>
  <c r="H2" i="12" s="1"/>
  <c r="J66" i="8"/>
  <c r="I67" i="8"/>
  <c r="J67" i="8"/>
  <c r="I68" i="8"/>
  <c r="J68" i="8"/>
  <c r="J69" i="8"/>
  <c r="I70" i="8"/>
  <c r="J70" i="8"/>
  <c r="I71" i="8"/>
  <c r="J71" i="8"/>
  <c r="J72" i="8"/>
  <c r="I73" i="8"/>
  <c r="J73" i="8"/>
  <c r="I74" i="8"/>
  <c r="J74" i="8"/>
  <c r="I75" i="8"/>
  <c r="J75" i="8"/>
  <c r="I76" i="8"/>
  <c r="J76" i="8"/>
  <c r="I77" i="8"/>
  <c r="J77" i="8"/>
  <c r="I78" i="8"/>
  <c r="J78" i="8"/>
  <c r="I79" i="8"/>
  <c r="J79" i="8"/>
  <c r="I80" i="8"/>
  <c r="J80" i="8"/>
  <c r="I81" i="8"/>
  <c r="J81" i="8"/>
  <c r="I82" i="8"/>
  <c r="J82" i="8"/>
  <c r="I83" i="8"/>
  <c r="J83" i="8"/>
  <c r="I84" i="8"/>
  <c r="J84" i="8"/>
  <c r="I85" i="8"/>
  <c r="J85" i="8"/>
  <c r="J86" i="8"/>
  <c r="I87" i="8"/>
  <c r="J87" i="8"/>
  <c r="I88" i="8"/>
  <c r="J88" i="8"/>
  <c r="J65" i="8"/>
  <c r="I2" i="8"/>
  <c r="J2" i="8"/>
  <c r="I3" i="8"/>
  <c r="J3" i="8"/>
  <c r="J4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J26" i="8"/>
  <c r="J27" i="8"/>
  <c r="J28" i="8"/>
  <c r="I29" i="8"/>
  <c r="J29" i="8"/>
  <c r="I30" i="8"/>
  <c r="J30" i="8"/>
  <c r="J35" i="8"/>
  <c r="J36" i="8"/>
  <c r="I37" i="8"/>
  <c r="J37" i="8"/>
  <c r="I38" i="8"/>
  <c r="J38" i="8"/>
  <c r="I39" i="8"/>
  <c r="J39" i="8"/>
  <c r="I40" i="8"/>
  <c r="J40" i="8"/>
  <c r="I41" i="8"/>
  <c r="J41" i="8"/>
  <c r="J42" i="8"/>
  <c r="J43" i="8"/>
  <c r="I44" i="8"/>
  <c r="J44" i="8"/>
  <c r="I45" i="8"/>
  <c r="J45" i="8"/>
  <c r="I46" i="8"/>
  <c r="J46" i="8"/>
  <c r="I47" i="8"/>
  <c r="I48" i="8"/>
  <c r="J48" i="8"/>
  <c r="I49" i="8"/>
  <c r="J49" i="8"/>
  <c r="I50" i="8"/>
  <c r="J50" i="8"/>
  <c r="I51" i="8"/>
  <c r="J51" i="8"/>
  <c r="I52" i="8"/>
  <c r="J52" i="8"/>
  <c r="I53" i="8"/>
  <c r="J53" i="8"/>
  <c r="I54" i="8"/>
  <c r="J54" i="8"/>
  <c r="J55" i="8"/>
  <c r="J56" i="8"/>
  <c r="J57" i="8"/>
  <c r="I58" i="8"/>
  <c r="J58" i="8"/>
  <c r="I59" i="8"/>
  <c r="J59" i="8"/>
  <c r="J60" i="8"/>
  <c r="D91" i="8"/>
  <c r="C91" i="8"/>
  <c r="F90" i="8"/>
  <c r="E90" i="8"/>
  <c r="D63" i="8"/>
  <c r="C63" i="8"/>
  <c r="F47" i="8"/>
  <c r="E47" i="8"/>
  <c r="D33" i="8"/>
  <c r="C33" i="8"/>
  <c r="F32" i="8"/>
  <c r="G32" i="8" s="1"/>
  <c r="L5" i="5"/>
  <c r="L6" i="5" s="1"/>
  <c r="L7" i="5" s="1"/>
  <c r="L8" i="5" s="1"/>
  <c r="L9" i="5" s="1"/>
  <c r="G90" i="5"/>
  <c r="G91" i="5" s="1"/>
  <c r="D90" i="5"/>
  <c r="C90" i="5"/>
  <c r="C91" i="5" s="1"/>
  <c r="G75" i="5"/>
  <c r="G76" i="5" s="1"/>
  <c r="D75" i="5"/>
  <c r="C75" i="5"/>
  <c r="G60" i="5"/>
  <c r="G61" i="5" s="1"/>
  <c r="D60" i="5"/>
  <c r="C60" i="5"/>
  <c r="C61" i="5" s="1"/>
  <c r="G45" i="5"/>
  <c r="G46" i="5" s="1"/>
  <c r="D45" i="5"/>
  <c r="D46" i="5" s="1"/>
  <c r="I46" i="5" s="1"/>
  <c r="E18" i="12" s="1"/>
  <c r="C45" i="5"/>
  <c r="C46" i="5" s="1"/>
  <c r="G30" i="5"/>
  <c r="G31" i="5" s="1"/>
  <c r="F30" i="5"/>
  <c r="E30" i="5"/>
  <c r="E31" i="5" s="1"/>
  <c r="D30" i="5"/>
  <c r="C30" i="5"/>
  <c r="C31" i="5" s="1"/>
  <c r="J94" i="5"/>
  <c r="I94" i="5"/>
  <c r="I93" i="5"/>
  <c r="E93" i="5"/>
  <c r="F93" i="5" s="1"/>
  <c r="J93" i="5" s="1"/>
  <c r="J89" i="5"/>
  <c r="P15" i="12" s="1"/>
  <c r="I89" i="5"/>
  <c r="H15" i="12" s="1"/>
  <c r="J88" i="5"/>
  <c r="P14" i="12" s="1"/>
  <c r="I88" i="5"/>
  <c r="H14" i="12" s="1"/>
  <c r="J87" i="5"/>
  <c r="P13" i="12" s="1"/>
  <c r="I87" i="5"/>
  <c r="H13" i="12" s="1"/>
  <c r="J86" i="5"/>
  <c r="P12" i="12" s="1"/>
  <c r="I86" i="5"/>
  <c r="H12" i="12" s="1"/>
  <c r="J85" i="5"/>
  <c r="P11" i="12" s="1"/>
  <c r="I85" i="5"/>
  <c r="H11" i="12" s="1"/>
  <c r="J84" i="5"/>
  <c r="P10" i="12" s="1"/>
  <c r="I84" i="5"/>
  <c r="H10" i="12" s="1"/>
  <c r="J83" i="5"/>
  <c r="P9" i="12" s="1"/>
  <c r="I83" i="5"/>
  <c r="H9" i="12" s="1"/>
  <c r="J82" i="5"/>
  <c r="P8" i="12" s="1"/>
  <c r="I82" i="5"/>
  <c r="H8" i="12" s="1"/>
  <c r="J81" i="5"/>
  <c r="P7" i="12" s="1"/>
  <c r="I81" i="5"/>
  <c r="H7" i="12" s="1"/>
  <c r="J80" i="5"/>
  <c r="P6" i="12" s="1"/>
  <c r="I80" i="5"/>
  <c r="H6" i="12" s="1"/>
  <c r="J79" i="5"/>
  <c r="P5" i="12" s="1"/>
  <c r="I79" i="5"/>
  <c r="H5" i="12" s="1"/>
  <c r="J78" i="5"/>
  <c r="P4" i="12" s="1"/>
  <c r="I78" i="5"/>
  <c r="H4" i="12" s="1"/>
  <c r="I77" i="5"/>
  <c r="H3" i="12" s="1"/>
  <c r="E77" i="5"/>
  <c r="J74" i="5"/>
  <c r="O15" i="12" s="1"/>
  <c r="I74" i="5"/>
  <c r="G15" i="12" s="1"/>
  <c r="J73" i="5"/>
  <c r="O14" i="12" s="1"/>
  <c r="I73" i="5"/>
  <c r="G14" i="12" s="1"/>
  <c r="J72" i="5"/>
  <c r="O13" i="12" s="1"/>
  <c r="I72" i="5"/>
  <c r="G13" i="12" s="1"/>
  <c r="J71" i="5"/>
  <c r="O12" i="12" s="1"/>
  <c r="I71" i="5"/>
  <c r="G12" i="12" s="1"/>
  <c r="J70" i="5"/>
  <c r="O11" i="12" s="1"/>
  <c r="I70" i="5"/>
  <c r="G11" i="12" s="1"/>
  <c r="J69" i="5"/>
  <c r="O10" i="12" s="1"/>
  <c r="I69" i="5"/>
  <c r="G10" i="12" s="1"/>
  <c r="J68" i="5"/>
  <c r="O9" i="12" s="1"/>
  <c r="I68" i="5"/>
  <c r="G9" i="12" s="1"/>
  <c r="J67" i="5"/>
  <c r="O8" i="12" s="1"/>
  <c r="I67" i="5"/>
  <c r="G8" i="12" s="1"/>
  <c r="J66" i="5"/>
  <c r="O7" i="12" s="1"/>
  <c r="I66" i="5"/>
  <c r="G7" i="12" s="1"/>
  <c r="J65" i="5"/>
  <c r="O6" i="12" s="1"/>
  <c r="I65" i="5"/>
  <c r="G6" i="12" s="1"/>
  <c r="J64" i="5"/>
  <c r="O5" i="12" s="1"/>
  <c r="I64" i="5"/>
  <c r="G5" i="12" s="1"/>
  <c r="J63" i="5"/>
  <c r="O4" i="12" s="1"/>
  <c r="I63" i="5"/>
  <c r="G4" i="12" s="1"/>
  <c r="I62" i="5"/>
  <c r="G3" i="12" s="1"/>
  <c r="E62" i="5"/>
  <c r="F62" i="5" s="1"/>
  <c r="J62" i="5" s="1"/>
  <c r="O3" i="12" s="1"/>
  <c r="J59" i="5"/>
  <c r="N15" i="12" s="1"/>
  <c r="I59" i="5"/>
  <c r="F15" i="12" s="1"/>
  <c r="J58" i="5"/>
  <c r="N14" i="12" s="1"/>
  <c r="I58" i="5"/>
  <c r="F14" i="12" s="1"/>
  <c r="J57" i="5"/>
  <c r="N13" i="12" s="1"/>
  <c r="I57" i="5"/>
  <c r="F13" i="12" s="1"/>
  <c r="J56" i="5"/>
  <c r="N12" i="12" s="1"/>
  <c r="I56" i="5"/>
  <c r="F12" i="12" s="1"/>
  <c r="J55" i="5"/>
  <c r="N11" i="12" s="1"/>
  <c r="I55" i="5"/>
  <c r="F11" i="12" s="1"/>
  <c r="J54" i="5"/>
  <c r="N10" i="12" s="1"/>
  <c r="I54" i="5"/>
  <c r="F10" i="12" s="1"/>
  <c r="J53" i="5"/>
  <c r="N9" i="12" s="1"/>
  <c r="I53" i="5"/>
  <c r="F9" i="12" s="1"/>
  <c r="J52" i="5"/>
  <c r="N8" i="12" s="1"/>
  <c r="I52" i="5"/>
  <c r="F8" i="12" s="1"/>
  <c r="J51" i="5"/>
  <c r="N7" i="12" s="1"/>
  <c r="I51" i="5"/>
  <c r="F7" i="12" s="1"/>
  <c r="J50" i="5"/>
  <c r="N6" i="12" s="1"/>
  <c r="I50" i="5"/>
  <c r="F6" i="12" s="1"/>
  <c r="J49" i="5"/>
  <c r="N5" i="12" s="1"/>
  <c r="I49" i="5"/>
  <c r="F5" i="12" s="1"/>
  <c r="J48" i="5"/>
  <c r="N4" i="12" s="1"/>
  <c r="I48" i="5"/>
  <c r="F4" i="12" s="1"/>
  <c r="I47" i="5"/>
  <c r="F3" i="12" s="1"/>
  <c r="E47" i="5"/>
  <c r="F47" i="5" s="1"/>
  <c r="J47" i="5" s="1"/>
  <c r="N3" i="12" s="1"/>
  <c r="J44" i="5"/>
  <c r="M15" i="12" s="1"/>
  <c r="I44" i="5"/>
  <c r="E15" i="12" s="1"/>
  <c r="J43" i="5"/>
  <c r="M14" i="12" s="1"/>
  <c r="I43" i="5"/>
  <c r="E14" i="12" s="1"/>
  <c r="J42" i="5"/>
  <c r="M13" i="12" s="1"/>
  <c r="I42" i="5"/>
  <c r="E13" i="12" s="1"/>
  <c r="J41" i="5"/>
  <c r="M12" i="12" s="1"/>
  <c r="I41" i="5"/>
  <c r="E12" i="12" s="1"/>
  <c r="J40" i="5"/>
  <c r="M11" i="12" s="1"/>
  <c r="I40" i="5"/>
  <c r="E11" i="12" s="1"/>
  <c r="J39" i="5"/>
  <c r="M10" i="12" s="1"/>
  <c r="I39" i="5"/>
  <c r="E10" i="12" s="1"/>
  <c r="J38" i="5"/>
  <c r="M9" i="12" s="1"/>
  <c r="I38" i="5"/>
  <c r="E9" i="12" s="1"/>
  <c r="J37" i="5"/>
  <c r="M8" i="12" s="1"/>
  <c r="I37" i="5"/>
  <c r="E8" i="12" s="1"/>
  <c r="J36" i="5"/>
  <c r="M7" i="12" s="1"/>
  <c r="I36" i="5"/>
  <c r="E7" i="12" s="1"/>
  <c r="J35" i="5"/>
  <c r="M6" i="12" s="1"/>
  <c r="I35" i="5"/>
  <c r="E6" i="12" s="1"/>
  <c r="J34" i="5"/>
  <c r="M5" i="12" s="1"/>
  <c r="I34" i="5"/>
  <c r="E5" i="12" s="1"/>
  <c r="J33" i="5"/>
  <c r="M4" i="12" s="1"/>
  <c r="I33" i="5"/>
  <c r="E4" i="12" s="1"/>
  <c r="I32" i="5"/>
  <c r="E3" i="12" s="1"/>
  <c r="E32" i="5"/>
  <c r="F32" i="5" s="1"/>
  <c r="J29" i="5"/>
  <c r="L15" i="12" s="1"/>
  <c r="I29" i="5"/>
  <c r="D15" i="12" s="1"/>
  <c r="J28" i="5"/>
  <c r="L14" i="12" s="1"/>
  <c r="I28" i="5"/>
  <c r="D14" i="12" s="1"/>
  <c r="J27" i="5"/>
  <c r="L13" i="12" s="1"/>
  <c r="I27" i="5"/>
  <c r="D13" i="12" s="1"/>
  <c r="J26" i="5"/>
  <c r="L12" i="12" s="1"/>
  <c r="I26" i="5"/>
  <c r="D12" i="12" s="1"/>
  <c r="J25" i="5"/>
  <c r="L11" i="12" s="1"/>
  <c r="I25" i="5"/>
  <c r="D11" i="12" s="1"/>
  <c r="J24" i="5"/>
  <c r="L10" i="12" s="1"/>
  <c r="I24" i="5"/>
  <c r="D10" i="12" s="1"/>
  <c r="J23" i="5"/>
  <c r="L9" i="12" s="1"/>
  <c r="I23" i="5"/>
  <c r="D9" i="12" s="1"/>
  <c r="J22" i="5"/>
  <c r="L8" i="12" s="1"/>
  <c r="I22" i="5"/>
  <c r="D8" i="12" s="1"/>
  <c r="J21" i="5"/>
  <c r="L7" i="12" s="1"/>
  <c r="I21" i="5"/>
  <c r="D7" i="12" s="1"/>
  <c r="J20" i="5"/>
  <c r="L6" i="12" s="1"/>
  <c r="I20" i="5"/>
  <c r="D6" i="12" s="1"/>
  <c r="J19" i="5"/>
  <c r="L5" i="12" s="1"/>
  <c r="I19" i="5"/>
  <c r="D5" i="12" s="1"/>
  <c r="J18" i="5"/>
  <c r="L4" i="12" s="1"/>
  <c r="I18" i="5"/>
  <c r="D4" i="12" s="1"/>
  <c r="J17" i="5"/>
  <c r="L3" i="12" s="1"/>
  <c r="I17" i="5"/>
  <c r="D3" i="12" s="1"/>
  <c r="G15" i="5"/>
  <c r="G16" i="5" s="1"/>
  <c r="F15" i="5"/>
  <c r="E15" i="5"/>
  <c r="D15" i="5"/>
  <c r="C15" i="5"/>
  <c r="J14" i="5"/>
  <c r="K15" i="12" s="1"/>
  <c r="Q15" i="12" s="1"/>
  <c r="I14" i="5"/>
  <c r="C15" i="12" s="1"/>
  <c r="I15" i="12" s="1"/>
  <c r="J13" i="5"/>
  <c r="K14" i="12" s="1"/>
  <c r="Q14" i="12" s="1"/>
  <c r="I13" i="5"/>
  <c r="C14" i="12" s="1"/>
  <c r="J12" i="5"/>
  <c r="K13" i="12" s="1"/>
  <c r="Q13" i="12" s="1"/>
  <c r="I12" i="5"/>
  <c r="C13" i="12" s="1"/>
  <c r="I13" i="12" s="1"/>
  <c r="J11" i="5"/>
  <c r="K12" i="12" s="1"/>
  <c r="Q12" i="12" s="1"/>
  <c r="I11" i="5"/>
  <c r="C12" i="12" s="1"/>
  <c r="J10" i="5"/>
  <c r="K11" i="12" s="1"/>
  <c r="Q11" i="12" s="1"/>
  <c r="I10" i="5"/>
  <c r="C11" i="12" s="1"/>
  <c r="I11" i="12" s="1"/>
  <c r="J9" i="5"/>
  <c r="K10" i="12" s="1"/>
  <c r="Q10" i="12" s="1"/>
  <c r="I9" i="5"/>
  <c r="C10" i="12" s="1"/>
  <c r="I10" i="12" s="1"/>
  <c r="J8" i="5"/>
  <c r="K9" i="12" s="1"/>
  <c r="Q9" i="12" s="1"/>
  <c r="I8" i="5"/>
  <c r="C9" i="12" s="1"/>
  <c r="I9" i="12" s="1"/>
  <c r="J7" i="5"/>
  <c r="K8" i="12" s="1"/>
  <c r="Q8" i="12" s="1"/>
  <c r="I7" i="5"/>
  <c r="C8" i="12" s="1"/>
  <c r="I8" i="12" s="1"/>
  <c r="J6" i="5"/>
  <c r="K7" i="12" s="1"/>
  <c r="Q7" i="12" s="1"/>
  <c r="I6" i="5"/>
  <c r="C7" i="12" s="1"/>
  <c r="I7" i="12" s="1"/>
  <c r="J5" i="5"/>
  <c r="K6" i="12" s="1"/>
  <c r="Q6" i="12" s="1"/>
  <c r="I5" i="5"/>
  <c r="C6" i="12" s="1"/>
  <c r="J4" i="5"/>
  <c r="K5" i="12" s="1"/>
  <c r="Q5" i="12" s="1"/>
  <c r="I4" i="5"/>
  <c r="C5" i="12" s="1"/>
  <c r="I5" i="12" s="1"/>
  <c r="J3" i="5"/>
  <c r="K4" i="12" s="1"/>
  <c r="Q4" i="12" s="1"/>
  <c r="I3" i="5"/>
  <c r="C4" i="12" s="1"/>
  <c r="J2" i="5"/>
  <c r="K3" i="12" s="1"/>
  <c r="I2" i="5"/>
  <c r="C3" i="12" s="1"/>
  <c r="I3" i="12" s="1"/>
  <c r="C16" i="5" l="1"/>
  <c r="D3" i="10"/>
  <c r="D11" i="10" s="1"/>
  <c r="D16" i="5"/>
  <c r="I16" i="5" s="1"/>
  <c r="C18" i="12" s="1"/>
  <c r="C3" i="10"/>
  <c r="C11" i="10" s="1"/>
  <c r="E16" i="5"/>
  <c r="G3" i="10"/>
  <c r="G11" i="10" s="1"/>
  <c r="F16" i="5"/>
  <c r="J16" i="5" s="1"/>
  <c r="K18" i="12" s="1"/>
  <c r="F3" i="10"/>
  <c r="H3" i="10" s="1"/>
  <c r="J32" i="5"/>
  <c r="M3" i="12" s="1"/>
  <c r="F45" i="5"/>
  <c r="F77" i="5"/>
  <c r="E90" i="5"/>
  <c r="E91" i="5" s="1"/>
  <c r="I4" i="12"/>
  <c r="I6" i="12"/>
  <c r="I12" i="12"/>
  <c r="I14" i="12"/>
  <c r="I30" i="5"/>
  <c r="D31" i="5"/>
  <c r="I31" i="5" s="1"/>
  <c r="D18" i="12" s="1"/>
  <c r="F31" i="5"/>
  <c r="J31" i="5" s="1"/>
  <c r="L18" i="12" s="1"/>
  <c r="J30" i="5"/>
  <c r="I60" i="5"/>
  <c r="D61" i="5"/>
  <c r="I61" i="5" s="1"/>
  <c r="F18" i="12" s="1"/>
  <c r="C76" i="5"/>
  <c r="K11" i="10"/>
  <c r="J11" i="10"/>
  <c r="D76" i="5"/>
  <c r="I76" i="5" s="1"/>
  <c r="G18" i="12" s="1"/>
  <c r="I90" i="5"/>
  <c r="D91" i="5"/>
  <c r="I91" i="5" s="1"/>
  <c r="H18" i="12" s="1"/>
  <c r="I18" i="12" s="1"/>
  <c r="G33" i="8"/>
  <c r="D4" i="10"/>
  <c r="C4" i="10"/>
  <c r="I33" i="8"/>
  <c r="F62" i="8"/>
  <c r="J47" i="8"/>
  <c r="I63" i="8"/>
  <c r="M5" i="8" s="1"/>
  <c r="J90" i="8"/>
  <c r="I91" i="8"/>
  <c r="M6" i="8" s="1"/>
  <c r="N27" i="9"/>
  <c r="J32" i="8"/>
  <c r="N4" i="8" s="1"/>
  <c r="F4" i="10"/>
  <c r="F5" i="10" s="1"/>
  <c r="R27" i="9"/>
  <c r="O27" i="9"/>
  <c r="E3" i="10"/>
  <c r="D5" i="10"/>
  <c r="G5" i="10"/>
  <c r="N6" i="8"/>
  <c r="E62" i="8"/>
  <c r="G62" i="8" s="1"/>
  <c r="G90" i="8"/>
  <c r="I15" i="5"/>
  <c r="I45" i="5"/>
  <c r="F60" i="5"/>
  <c r="J15" i="5"/>
  <c r="E45" i="5"/>
  <c r="E46" i="5" s="1"/>
  <c r="E75" i="5"/>
  <c r="I75" i="5"/>
  <c r="F75" i="5"/>
  <c r="E60" i="5"/>
  <c r="E61" i="5" s="1"/>
  <c r="F11" i="10" l="1"/>
  <c r="J75" i="5"/>
  <c r="F76" i="5"/>
  <c r="J76" i="5" s="1"/>
  <c r="O18" i="12" s="1"/>
  <c r="M11" i="10"/>
  <c r="G17" i="12"/>
  <c r="M8" i="5"/>
  <c r="E76" i="5"/>
  <c r="N11" i="10"/>
  <c r="K17" i="12"/>
  <c r="N4" i="5"/>
  <c r="J60" i="5"/>
  <c r="F61" i="5"/>
  <c r="J61" i="5" s="1"/>
  <c r="N18" i="12" s="1"/>
  <c r="E17" i="12"/>
  <c r="M6" i="5"/>
  <c r="C17" i="12"/>
  <c r="M4" i="5"/>
  <c r="J62" i="8"/>
  <c r="C5" i="10"/>
  <c r="E5" i="10" s="1"/>
  <c r="E4" i="10"/>
  <c r="M4" i="8"/>
  <c r="H17" i="12"/>
  <c r="M9" i="5"/>
  <c r="F17" i="12"/>
  <c r="M7" i="5"/>
  <c r="L17" i="12"/>
  <c r="N5" i="5"/>
  <c r="D17" i="12"/>
  <c r="M5" i="5"/>
  <c r="J77" i="5"/>
  <c r="P3" i="12" s="1"/>
  <c r="Q3" i="12" s="1"/>
  <c r="F90" i="5"/>
  <c r="J45" i="5"/>
  <c r="F46" i="5"/>
  <c r="J46" i="5" s="1"/>
  <c r="M18" i="12" s="1"/>
  <c r="H5" i="10"/>
  <c r="H4" i="10"/>
  <c r="E27" i="9"/>
  <c r="L12" i="10"/>
  <c r="I27" i="9"/>
  <c r="N5" i="8"/>
  <c r="M17" i="12" l="1"/>
  <c r="N6" i="5"/>
  <c r="F91" i="5"/>
  <c r="J91" i="5" s="1"/>
  <c r="P18" i="12" s="1"/>
  <c r="Q18" i="12" s="1"/>
  <c r="J90" i="5"/>
  <c r="I17" i="12"/>
  <c r="N17" i="12"/>
  <c r="N7" i="5"/>
  <c r="O11" i="10"/>
  <c r="O17" i="12"/>
  <c r="N8" i="5"/>
  <c r="O12" i="10"/>
  <c r="P17" i="12" l="1"/>
  <c r="Q17" i="12" s="1"/>
  <c r="N9" i="5"/>
</calcChain>
</file>

<file path=xl/sharedStrings.xml><?xml version="1.0" encoding="utf-8"?>
<sst xmlns="http://schemas.openxmlformats.org/spreadsheetml/2006/main" count="589" uniqueCount="116">
  <si>
    <t>The Total worksheet presents our #s for %-women and %-minority across the agencies we surveyed for 2018.</t>
  </si>
  <si>
    <t>The Federal Reserve System presents the data from 2013-2018 for the Federal Reserve Board and the 12 Reserve Banks.</t>
  </si>
  <si>
    <t>The Fed System over Time presents the Fed data in a different format.</t>
  </si>
  <si>
    <t>The Non-Fed Federal worksheet presents the data for the non-Federal Reserve System Federal employees for 2010, 2014, and 2018.</t>
  </si>
  <si>
    <t>The Non-Fed Constant presents the data in two sections: comparisons for the non-Federal Reserve System employees only for agencies for whom we have data 1) in all three years 2010, 2014, and 2018; 2) only for agencies for whom we have data in both 2014 and 2018.</t>
  </si>
  <si>
    <t xml:space="preserve">Gender breakdowns were not available for a number of agencies. Our %-women only includes data for those who reported it. </t>
  </si>
  <si>
    <t>2018 SNAPSHOT</t>
  </si>
  <si>
    <t>Women</t>
  </si>
  <si>
    <t>Men</t>
  </si>
  <si>
    <t>Share Women</t>
  </si>
  <si>
    <t>Minority</t>
  </si>
  <si>
    <t>Non-Minority</t>
  </si>
  <si>
    <t>Share Minority</t>
  </si>
  <si>
    <t>Federal Reserve</t>
  </si>
  <si>
    <t>Non-Federal Reserve</t>
  </si>
  <si>
    <t>Total</t>
  </si>
  <si>
    <t xml:space="preserve"> </t>
  </si>
  <si>
    <t>COMPARISONS OVER TIME (CONSTANT COMPOSITION)</t>
  </si>
  <si>
    <t>% Women</t>
  </si>
  <si>
    <t>% Minority</t>
  </si>
  <si>
    <t>Change 2013-2018</t>
  </si>
  <si>
    <t>FR Board</t>
  </si>
  <si>
    <t>FRB Atlanta</t>
  </si>
  <si>
    <t>FRB Boston</t>
  </si>
  <si>
    <t>FRB Chicago</t>
  </si>
  <si>
    <t>FRB Cleveland</t>
  </si>
  <si>
    <t>FRB Dallas</t>
  </si>
  <si>
    <t>FRB Kansas City</t>
  </si>
  <si>
    <t>FRB Minneapolis</t>
  </si>
  <si>
    <t>FRB New York</t>
  </si>
  <si>
    <t>FRB Philadelphia</t>
  </si>
  <si>
    <t>FRB Richmond</t>
  </si>
  <si>
    <t>FRB San Francisco</t>
  </si>
  <si>
    <t>FRB St. Louis</t>
  </si>
  <si>
    <t>non-board</t>
  </si>
  <si>
    <t>Year</t>
  </si>
  <si>
    <t>Male</t>
  </si>
  <si>
    <t>Female</t>
  </si>
  <si>
    <t>Total Employees</t>
  </si>
  <si>
    <t>Female Share</t>
  </si>
  <si>
    <t>Minority Share</t>
  </si>
  <si>
    <t>Total Fed</t>
  </si>
  <si>
    <t>%Female</t>
  </si>
  <si>
    <t>%Minority</t>
  </si>
  <si>
    <t>Total Fed 2018</t>
  </si>
  <si>
    <t>Non-board Fed</t>
  </si>
  <si>
    <t>Total Fed 2017</t>
  </si>
  <si>
    <t>Total Fed 2016</t>
  </si>
  <si>
    <t>Total Fed 2015</t>
  </si>
  <si>
    <t>Total Fed 2014</t>
  </si>
  <si>
    <t>Total Fed 2013</t>
  </si>
  <si>
    <t>Agency</t>
  </si>
  <si>
    <t>Air Force</t>
  </si>
  <si>
    <t>Total non-Federal Reserve</t>
  </si>
  <si>
    <t>Army</t>
  </si>
  <si>
    <t>Commodity Futures Trading Commission</t>
  </si>
  <si>
    <t>Congressional Budget Office</t>
  </si>
  <si>
    <t>Congressional Research Service</t>
  </si>
  <si>
    <t>Consumer Financial Protection Bureau</t>
  </si>
  <si>
    <t>Department of Agriculture</t>
  </si>
  <si>
    <t>Department of Commerce</t>
  </si>
  <si>
    <t>Department of Defense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</si>
  <si>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</si>
  <si>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</si>
  <si>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</si>
  <si>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</si>
  <si>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Justice</t>
  </si>
  <si>
    <t>Department of Labor</t>
  </si>
  <si>
    <t>Department of the Interior</t>
  </si>
  <si>
    <t>Department of the Treasury</t>
  </si>
  <si>
    <t>Department of Transportation</t>
  </si>
  <si>
    <t>Environmental Protection Agency</t>
  </si>
  <si>
    <t>Federal Communications Commission</t>
  </si>
  <si>
    <t>Federal Deposit Insurance Corporation</t>
  </si>
  <si>
    <t>Federal Housing Finance Agency</t>
  </si>
  <si>
    <t>Federal Trade Commission</t>
  </si>
  <si>
    <t>Government Accountability Office</t>
  </si>
  <si>
    <t>International Trade Commission</t>
  </si>
  <si>
    <t>Millenium Challenge Corp.</t>
  </si>
  <si>
    <t>Office of Management and Budget</t>
  </si>
  <si>
    <t>Security and Exchange Commission</t>
  </si>
  <si>
    <t>Social Security Administration</t>
  </si>
  <si>
    <t>Total Non-Fed 2018 Minority</t>
  </si>
  <si>
    <t>Total Non-Fed 2018 Women</t>
  </si>
  <si>
    <t>USAID</t>
  </si>
  <si>
    <t>Total Non-Fed 2014 Minority</t>
  </si>
  <si>
    <t>Total Non-Fed 2014 Women</t>
  </si>
  <si>
    <t>Total Non-Fed 2010 Minority</t>
  </si>
  <si>
    <t>Total Non-Fed 2010 Women</t>
  </si>
  <si>
    <t>2010, 2014, 2018 Constant Comparison</t>
  </si>
  <si>
    <t>2014-2018</t>
  </si>
  <si>
    <t>2014, 2018 Constant Comparison</t>
  </si>
  <si>
    <t>Army**</t>
  </si>
  <si>
    <t>Congressional Budget Office*</t>
  </si>
  <si>
    <t>*Uses 2015 numbers for 2014</t>
  </si>
  <si>
    <t>** Uses 2019 numbers for 2018</t>
  </si>
  <si>
    <t>Brookings Economists (ES and Global) and ES Research Support Staff Demographics 2013 - 2018</t>
  </si>
  <si>
    <t>Males</t>
  </si>
  <si>
    <t>Females</t>
  </si>
  <si>
    <t>Employees</t>
  </si>
  <si>
    <t>White</t>
  </si>
  <si>
    <t>Black or African American</t>
  </si>
  <si>
    <t>Hispanic or Latino</t>
  </si>
  <si>
    <t>Asian</t>
  </si>
  <si>
    <t>Hawaiian or Pacific Islander</t>
  </si>
  <si>
    <t>American Indian</t>
  </si>
  <si>
    <t>Two or More</t>
  </si>
  <si>
    <t>Minorities</t>
  </si>
  <si>
    <t>Ph.D.</t>
  </si>
  <si>
    <t>Support</t>
  </si>
  <si>
    <t>Notes about the data:</t>
  </si>
  <si>
    <t>Research Support includes Research Assisants, Research Analysts and Research Associates</t>
  </si>
  <si>
    <t>Ph.D. Economists includes Fellows and Senior Fellows, Vice President not included</t>
  </si>
  <si>
    <t>The Raw govt data worksheet presents all the data we gathered for federal economists (i.e. not just the years we focus on in our analysis.)</t>
  </si>
  <si>
    <t>The Brookings Econ worksheet presents data on Brookings Ph.D. economists and research support staff.</t>
  </si>
  <si>
    <t>When agencies gave us their own numbers, the totals for women+men and minority+non-minority were not always the same, likely reflecting some unknowns for minority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</si>
</sst>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9" fontId="2" fillId="0" borderId="0" xfId="1" applyFont="1" applyAlignment="1">
      <alignment horizontal="center"/>
    </xf>
    <xf numFmtId="0" fontId="2" fillId="2" borderId="0" xfId="0" applyFont="1" applyFill="1"/>
    <xf numFmtId="9" fontId="2" fillId="2" borderId="0" xfId="1" applyFont="1" applyFill="1" applyAlignment="1">
      <alignment horizontal="center"/>
    </xf>
    <xf numFmtId="0" fontId="2" fillId="0" borderId="0" xfId="0" applyFont="1" applyFill="1"/>
    <xf numFmtId="9" fontId="2" fillId="0" borderId="0" xfId="1" applyFont="1" applyFill="1" applyAlignment="1">
      <alignment horizontal="center"/>
    </xf>
    <xf numFmtId="9" fontId="0" fillId="0" borderId="0" xfId="0" applyNumberFormat="1"/>
    <xf numFmtId="0" fontId="3" fillId="0" borderId="0" xfId="0" applyFont="1" applyFill="1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4" borderId="0" xfId="0" applyFont="1" applyFill="1"/>
    <xf numFmtId="0" fontId="0" fillId="4" borderId="0" xfId="0" applyFill="1"/>
    <xf numFmtId="9" fontId="2" fillId="4" borderId="0" xfId="1" applyFont="1" applyFill="1" applyAlignment="1">
      <alignment horizontal="center"/>
    </xf>
    <xf numFmtId="9" fontId="2" fillId="2" borderId="0" xfId="1" applyNumberFormat="1" applyFont="1" applyFill="1" applyAlignment="1">
      <alignment horizontal="center"/>
    </xf>
    <xf numFmtId="9" fontId="2" fillId="4" borderId="0" xfId="1" applyNumberFormat="1" applyFont="1" applyFill="1" applyAlignment="1">
      <alignment horizontal="center"/>
    </xf>
    <xf numFmtId="9" fontId="0" fillId="3" borderId="0" xfId="1" applyFont="1" applyFill="1" applyBorder="1" applyAlignment="1">
      <alignment horizontal="center"/>
    </xf>
    <xf numFmtId="9" fontId="0" fillId="5" borderId="6" xfId="1" applyFont="1" applyFill="1" applyBorder="1" applyAlignment="1">
      <alignment horizontal="center"/>
    </xf>
    <xf numFmtId="9" fontId="0" fillId="5" borderId="0" xfId="1" applyFont="1" applyFill="1" applyBorder="1" applyAlignment="1">
      <alignment horizontal="center"/>
    </xf>
    <xf numFmtId="0" fontId="0" fillId="0" borderId="0" xfId="0" applyFont="1"/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0" xfId="0" applyFont="1" applyFill="1" applyBorder="1"/>
    <xf numFmtId="9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/>
    <xf numFmtId="0" fontId="4" fillId="0" borderId="0" xfId="0" applyFont="1" applyFill="1"/>
    <xf numFmtId="0" fontId="0" fillId="0" borderId="0" xfId="0" applyFill="1" applyAlignment="1"/>
    <xf numFmtId="9" fontId="0" fillId="0" borderId="0" xfId="0" applyNumberFormat="1" applyFill="1"/>
    <xf numFmtId="0" fontId="3" fillId="0" borderId="0" xfId="0" applyFont="1" applyFill="1"/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/>
    </xf>
    <xf numFmtId="9" fontId="0" fillId="3" borderId="10" xfId="1" applyFont="1" applyFill="1" applyBorder="1" applyAlignment="1">
      <alignment horizontal="center"/>
    </xf>
    <xf numFmtId="9" fontId="0" fillId="5" borderId="10" xfId="1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9BCC-64AE-424C-8AE1-A441EDF74DEB}">
  <dimension ref="A4:A13"/>
  <sheetViews>
    <sheetView workbookViewId="0">
      <selection activeCell="A8" sqref="A8"/>
    </sheetView>
  </sheetViews>
  <sheetFormatPr defaultRowHeight="15" x14ac:dyDescent="0.25"/>
  <sheetData>
    <row r="4" spans="1:1" x14ac:dyDescent="0.25">
      <c r="A4" t="s">
        <v>0</v>
      </c>
    </row>
    <row r="5" spans="1:1" x14ac:dyDescent="0.25">
      <c r="A5" t="s">
        <v>1</v>
      </c>
    </row>
    <row r="6" spans="1:1" x14ac:dyDescent="0.25">
      <c r="A6" t="s">
        <v>2</v>
      </c>
    </row>
    <row r="7" spans="1:1" x14ac:dyDescent="0.25">
      <c r="A7" t="s">
        <v>3</v>
      </c>
    </row>
    <row r="8" spans="1:1" x14ac:dyDescent="0.25">
      <c r="A8" t="s">
        <v>4</v>
      </c>
    </row>
    <row r="9" spans="1:1" x14ac:dyDescent="0.25">
      <c r="A9" t="s">
        <v>113</v>
      </c>
    </row>
    <row r="10" spans="1:1" x14ac:dyDescent="0.25">
      <c r="A10" t="s">
        <v>114</v>
      </c>
    </row>
    <row r="12" spans="1:1" x14ac:dyDescent="0.25">
      <c r="A12" t="s">
        <v>115</v>
      </c>
    </row>
    <row r="13" spans="1:1" x14ac:dyDescent="0.25">
      <c r="A13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5CC6-5B6A-488F-A9F9-1EB08CA31A19}">
  <dimension ref="A1:V13"/>
  <sheetViews>
    <sheetView tabSelected="1" workbookViewId="0">
      <selection activeCell="L10" sqref="L10"/>
    </sheetView>
  </sheetViews>
  <sheetFormatPr defaultRowHeight="15" x14ac:dyDescent="0.25"/>
  <cols>
    <col min="1" max="1" width="16" customWidth="1"/>
    <col min="2" max="2" width="3.42578125" customWidth="1"/>
    <col min="5" max="5" width="8.7109375" customWidth="1"/>
    <col min="8" max="8" width="11.28515625" customWidth="1"/>
    <col min="9" max="9" width="2.28515625" customWidth="1"/>
    <col min="16" max="16" width="2.7109375" customWidth="1"/>
  </cols>
  <sheetData>
    <row r="1" spans="1:22" x14ac:dyDescent="0.25">
      <c r="A1" s="24"/>
      <c r="B1" s="35"/>
      <c r="C1" s="49" t="s">
        <v>6</v>
      </c>
      <c r="D1" s="49"/>
      <c r="E1" s="49"/>
      <c r="F1" s="49"/>
      <c r="G1" s="49"/>
      <c r="H1" s="25"/>
    </row>
    <row r="2" spans="1:22" ht="30" x14ac:dyDescent="0.25">
      <c r="A2" s="21"/>
      <c r="B2" s="22"/>
      <c r="C2" s="22" t="s">
        <v>7</v>
      </c>
      <c r="D2" s="22" t="s">
        <v>8</v>
      </c>
      <c r="E2" s="22" t="s">
        <v>9</v>
      </c>
      <c r="F2" s="22" t="s">
        <v>10</v>
      </c>
      <c r="G2" s="22" t="s">
        <v>11</v>
      </c>
      <c r="H2" s="23" t="s">
        <v>12</v>
      </c>
    </row>
    <row r="3" spans="1:22" x14ac:dyDescent="0.25">
      <c r="A3" s="13" t="s">
        <v>13</v>
      </c>
      <c r="B3" s="14"/>
      <c r="C3" s="18">
        <f>'Fed Res Raw Data'!D15</f>
        <v>190</v>
      </c>
      <c r="D3" s="18">
        <f>'Fed Res Raw Data'!C15</f>
        <v>586</v>
      </c>
      <c r="E3" s="31">
        <f>C3/(C3+D3)</f>
        <v>0.24484536082474226</v>
      </c>
      <c r="F3" s="18">
        <f>'Fed Res Raw Data'!F15</f>
        <v>194</v>
      </c>
      <c r="G3" s="18">
        <f>'Fed Res Raw Data'!E15</f>
        <v>582</v>
      </c>
      <c r="H3" s="32">
        <f>F3/(F3+G3)</f>
        <v>0.25</v>
      </c>
    </row>
    <row r="4" spans="1:22" x14ac:dyDescent="0.25">
      <c r="A4" s="13" t="s">
        <v>14</v>
      </c>
      <c r="B4" s="14"/>
      <c r="C4" s="18">
        <f>'Non-Fed Res Data'!D33</f>
        <v>420</v>
      </c>
      <c r="D4" s="18">
        <f>'Non-Fed Res Data'!C33</f>
        <v>860</v>
      </c>
      <c r="E4" s="31">
        <f>C4/(C4+D4)</f>
        <v>0.328125</v>
      </c>
      <c r="F4" s="18">
        <f>'Non-Fed Res Data'!F32</f>
        <v>312</v>
      </c>
      <c r="G4" s="18">
        <f>'Non-Fed Res Data'!E32</f>
        <v>1020</v>
      </c>
      <c r="H4" s="32">
        <f>F4/(F4+G4)</f>
        <v>0.23423423423423423</v>
      </c>
    </row>
    <row r="5" spans="1:22" x14ac:dyDescent="0.25">
      <c r="A5" s="13" t="s">
        <v>15</v>
      </c>
      <c r="B5" s="14"/>
      <c r="C5" s="18">
        <f>C4+C3</f>
        <v>610</v>
      </c>
      <c r="D5" s="18">
        <f>D4+D3</f>
        <v>1446</v>
      </c>
      <c r="E5" s="31">
        <f>C5/(C5+D5)</f>
        <v>0.29669260700389105</v>
      </c>
      <c r="F5" s="18">
        <f>F4+F3</f>
        <v>506</v>
      </c>
      <c r="G5" s="18">
        <f>G4+G3</f>
        <v>1602</v>
      </c>
      <c r="H5" s="32">
        <f>F5/(F5+G5)</f>
        <v>0.24003795066413663</v>
      </c>
    </row>
    <row r="6" spans="1:22" x14ac:dyDescent="0.25">
      <c r="A6" s="15"/>
      <c r="B6" s="16"/>
      <c r="C6" s="36"/>
      <c r="D6" s="19"/>
      <c r="E6" s="19" t="s">
        <v>16</v>
      </c>
      <c r="F6" s="36"/>
      <c r="G6" s="36" t="s">
        <v>16</v>
      </c>
      <c r="H6" s="17"/>
    </row>
    <row r="7" spans="1:22" ht="15.75" thickBo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ht="15.75" thickTop="1" x14ac:dyDescent="0.25">
      <c r="A8" s="53" t="s">
        <v>17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x14ac:dyDescent="0.25">
      <c r="A9" s="20"/>
      <c r="B9" s="18"/>
      <c r="C9" s="50">
        <v>2018</v>
      </c>
      <c r="D9" s="50"/>
      <c r="E9" s="50"/>
      <c r="F9" s="50"/>
      <c r="G9" s="50"/>
      <c r="H9" s="50"/>
      <c r="I9" s="18"/>
      <c r="J9" s="50">
        <v>2014</v>
      </c>
      <c r="K9" s="50"/>
      <c r="L9" s="50"/>
      <c r="M9" s="50"/>
      <c r="N9" s="50"/>
      <c r="O9" s="50"/>
      <c r="Q9" s="50">
        <v>2010</v>
      </c>
      <c r="R9" s="50"/>
      <c r="S9" s="50"/>
      <c r="T9" s="50"/>
      <c r="U9" s="50"/>
      <c r="V9" s="50"/>
    </row>
    <row r="10" spans="1:22" ht="30" x14ac:dyDescent="0.25">
      <c r="A10" s="21"/>
      <c r="B10" s="22"/>
      <c r="C10" s="61" t="s">
        <v>7</v>
      </c>
      <c r="D10" s="61" t="s">
        <v>8</v>
      </c>
      <c r="E10" s="61" t="s">
        <v>9</v>
      </c>
      <c r="F10" s="61" t="s">
        <v>10</v>
      </c>
      <c r="G10" s="61" t="s">
        <v>11</v>
      </c>
      <c r="H10" s="61" t="s">
        <v>12</v>
      </c>
      <c r="I10" s="22"/>
      <c r="J10" s="61" t="s">
        <v>7</v>
      </c>
      <c r="K10" s="61" t="s">
        <v>8</v>
      </c>
      <c r="L10" s="61" t="s">
        <v>9</v>
      </c>
      <c r="M10" s="61" t="s">
        <v>10</v>
      </c>
      <c r="N10" s="61" t="s">
        <v>11</v>
      </c>
      <c r="O10" s="61" t="s">
        <v>12</v>
      </c>
      <c r="Q10" s="61" t="s">
        <v>7</v>
      </c>
      <c r="R10" s="61" t="s">
        <v>8</v>
      </c>
      <c r="S10" s="61" t="s">
        <v>9</v>
      </c>
      <c r="T10" s="61" t="s">
        <v>10</v>
      </c>
      <c r="U10" s="61" t="s">
        <v>11</v>
      </c>
      <c r="V10" s="61" t="s">
        <v>12</v>
      </c>
    </row>
    <row r="11" spans="1:22" x14ac:dyDescent="0.25">
      <c r="A11" s="56" t="s">
        <v>13</v>
      </c>
      <c r="B11" s="18"/>
      <c r="C11" s="18">
        <f>C3</f>
        <v>190</v>
      </c>
      <c r="D11" s="18">
        <f>D3</f>
        <v>586</v>
      </c>
      <c r="E11" s="31">
        <f>C11/(C11+D11)</f>
        <v>0.24484536082474226</v>
      </c>
      <c r="F11" s="18">
        <f>F3</f>
        <v>194</v>
      </c>
      <c r="G11" s="18">
        <f>G3</f>
        <v>582</v>
      </c>
      <c r="H11" s="33">
        <f>F11/(F11+G11)</f>
        <v>0.25</v>
      </c>
      <c r="I11" s="18"/>
      <c r="J11" s="18">
        <f>'Fed Res Raw Data'!D75</f>
        <v>173</v>
      </c>
      <c r="K11" s="18">
        <f>'Fed Res Raw Data'!C75</f>
        <v>549</v>
      </c>
      <c r="L11" s="31">
        <f>J11/(J11+K11)</f>
        <v>0.23961218836565096</v>
      </c>
      <c r="M11" s="18">
        <f>'Fed Res Raw Data'!F75</f>
        <v>164</v>
      </c>
      <c r="N11" s="18">
        <f>'Fed Res Raw Data'!E75</f>
        <v>558</v>
      </c>
      <c r="O11" s="33">
        <f>M11/(M11+N11)</f>
        <v>0.22714681440443213</v>
      </c>
      <c r="P11" s="14"/>
      <c r="Q11" s="18"/>
      <c r="R11" s="18"/>
      <c r="S11" s="31"/>
      <c r="T11" s="18"/>
      <c r="U11" s="18"/>
      <c r="V11" s="33"/>
    </row>
    <row r="12" spans="1:22" ht="15.75" thickBot="1" x14ac:dyDescent="0.3">
      <c r="A12" s="60" t="s">
        <v>14</v>
      </c>
      <c r="B12" s="57"/>
      <c r="C12" s="57">
        <f>'Non-Fed Constant'!K27</f>
        <v>367</v>
      </c>
      <c r="D12" s="57">
        <f>'Non-Fed Constant'!J27</f>
        <v>747</v>
      </c>
      <c r="E12" s="58">
        <f>C12/(C12+D12)</f>
        <v>0.32944344703770195</v>
      </c>
      <c r="F12" s="57">
        <f>'Non-Fed Constant'!M27</f>
        <v>280</v>
      </c>
      <c r="G12" s="57">
        <f>'Non-Fed Constant'!L27</f>
        <v>905</v>
      </c>
      <c r="H12" s="59">
        <f>F12/(F12+G12)</f>
        <v>0.23628691983122363</v>
      </c>
      <c r="I12" s="57"/>
      <c r="J12" s="57">
        <f>'Non-Fed Constant'!O27</f>
        <v>338</v>
      </c>
      <c r="K12" s="57">
        <f>'Non-Fed Constant'!N27</f>
        <v>804</v>
      </c>
      <c r="L12" s="58">
        <f t="shared" ref="L12" si="0">J12/(J12+K12)</f>
        <v>0.29597197898423816</v>
      </c>
      <c r="M12" s="57">
        <f>'Non-Fed Constant'!Q27</f>
        <v>256</v>
      </c>
      <c r="N12" s="57">
        <f>'Non-Fed Constant'!P27</f>
        <v>949</v>
      </c>
      <c r="O12" s="59">
        <f t="shared" ref="O12" si="1">M12/(M12+N12)</f>
        <v>0.21244813278008298</v>
      </c>
      <c r="P12" s="55"/>
      <c r="Q12" s="57">
        <f>'Non-Fed Constant'!S27</f>
        <v>295</v>
      </c>
      <c r="R12" s="57">
        <f>'Non-Fed Constant'!R27</f>
        <v>801</v>
      </c>
      <c r="S12" s="58">
        <f t="shared" ref="S12" si="2">Q12/(Q12+R12)</f>
        <v>0.26916058394160586</v>
      </c>
      <c r="T12" s="57">
        <f>'Non-Fed Constant'!U27</f>
        <v>204</v>
      </c>
      <c r="U12" s="57">
        <f>'Non-Fed Constant'!T27</f>
        <v>923</v>
      </c>
      <c r="V12" s="59">
        <f t="shared" ref="V12" si="3">T12/(T12+U12)</f>
        <v>0.18101153504880213</v>
      </c>
    </row>
    <row r="13" spans="1:22" ht="15.75" thickTop="1" x14ac:dyDescent="0.25">
      <c r="A13" s="20"/>
      <c r="B13" s="18"/>
      <c r="C13" s="18"/>
      <c r="D13" s="18" t="s">
        <v>16</v>
      </c>
      <c r="E13" s="18"/>
      <c r="F13" s="18"/>
      <c r="G13" s="18" t="s">
        <v>16</v>
      </c>
      <c r="H13" s="18"/>
      <c r="I13" s="18"/>
      <c r="J13" s="18"/>
      <c r="K13" s="18"/>
      <c r="L13" s="18"/>
      <c r="M13" s="18"/>
      <c r="N13" s="18"/>
      <c r="O13" s="18"/>
    </row>
  </sheetData>
  <mergeCells count="5">
    <mergeCell ref="C1:G1"/>
    <mergeCell ref="J9:O9"/>
    <mergeCell ref="C9:H9"/>
    <mergeCell ref="Q9:V9"/>
    <mergeCell ref="A8:V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310D-4E95-4EBE-90EB-3091C15FE081}">
  <dimension ref="A1:R18"/>
  <sheetViews>
    <sheetView workbookViewId="0">
      <selection activeCell="K17" sqref="K17"/>
    </sheetView>
  </sheetViews>
  <sheetFormatPr defaultRowHeight="15" x14ac:dyDescent="0.25"/>
  <sheetData>
    <row r="1" spans="1:18" x14ac:dyDescent="0.25">
      <c r="C1" s="51" t="s">
        <v>18</v>
      </c>
      <c r="D1" s="51"/>
      <c r="E1" s="51"/>
      <c r="F1" s="51"/>
      <c r="G1" s="51"/>
      <c r="H1" s="51"/>
      <c r="K1" s="51" t="s">
        <v>19</v>
      </c>
      <c r="L1" s="51"/>
      <c r="M1" s="51"/>
      <c r="N1" s="51"/>
      <c r="O1" s="51"/>
      <c r="P1" s="51"/>
    </row>
    <row r="2" spans="1:18" ht="45" x14ac:dyDescent="0.25">
      <c r="C2">
        <v>2018</v>
      </c>
      <c r="D2">
        <f>C2-1</f>
        <v>2017</v>
      </c>
      <c r="E2">
        <f t="shared" ref="E2:H2" si="0">D2-1</f>
        <v>2016</v>
      </c>
      <c r="F2">
        <f t="shared" si="0"/>
        <v>2015</v>
      </c>
      <c r="G2">
        <f t="shared" si="0"/>
        <v>2014</v>
      </c>
      <c r="H2">
        <f t="shared" si="0"/>
        <v>2013</v>
      </c>
      <c r="I2" s="12" t="s">
        <v>20</v>
      </c>
      <c r="J2" s="12"/>
      <c r="K2">
        <v>2018</v>
      </c>
      <c r="L2">
        <f>K2-1</f>
        <v>2017</v>
      </c>
      <c r="M2">
        <f t="shared" ref="M2:P2" si="1">L2-1</f>
        <v>2016</v>
      </c>
      <c r="N2">
        <f t="shared" si="1"/>
        <v>2015</v>
      </c>
      <c r="O2">
        <f t="shared" si="1"/>
        <v>2014</v>
      </c>
      <c r="P2">
        <f t="shared" si="1"/>
        <v>2013</v>
      </c>
      <c r="Q2" s="12" t="s">
        <v>20</v>
      </c>
    </row>
    <row r="3" spans="1:18" x14ac:dyDescent="0.25">
      <c r="A3" s="1" t="s">
        <v>21</v>
      </c>
      <c r="C3" s="9">
        <f>'Fed Res Raw Data'!I2</f>
        <v>0.26368159203980102</v>
      </c>
      <c r="D3" s="9">
        <f>'Fed Res Raw Data'!I17</f>
        <v>0.27179487179487177</v>
      </c>
      <c r="E3" s="9">
        <f>'Fed Res Raw Data'!I32</f>
        <v>0.26952141057934509</v>
      </c>
      <c r="F3" s="9">
        <f>'Fed Res Raw Data'!I47</f>
        <v>0.27925531914893614</v>
      </c>
      <c r="G3" s="9">
        <f>'Fed Res Raw Data'!I62</f>
        <v>0.2774566473988439</v>
      </c>
      <c r="H3" s="9">
        <f>'Fed Res Raw Data'!I77</f>
        <v>0.28398791540785501</v>
      </c>
      <c r="I3" s="9">
        <f>C3-H3</f>
        <v>-2.0306323368053991E-2</v>
      </c>
      <c r="J3" s="9"/>
      <c r="K3" s="9">
        <f>'Fed Res Raw Data'!J2</f>
        <v>0.24129353233830847</v>
      </c>
      <c r="L3" s="9">
        <f>'Fed Res Raw Data'!J17</f>
        <v>0.23333333333333334</v>
      </c>
      <c r="M3" s="9">
        <f>'Fed Res Raw Data'!J32</f>
        <v>0.22921914357682618</v>
      </c>
      <c r="N3" s="9">
        <f>'Fed Res Raw Data'!J47</f>
        <v>0.22606382978723405</v>
      </c>
      <c r="O3" s="9">
        <f>'Fed Res Raw Data'!J62</f>
        <v>0.21676300578034682</v>
      </c>
      <c r="P3" s="9">
        <f>'Fed Res Raw Data'!J77</f>
        <v>0.21148036253776434</v>
      </c>
      <c r="Q3" s="9">
        <f>K3-P3</f>
        <v>2.9813169800544131E-2</v>
      </c>
      <c r="R3" s="9"/>
    </row>
    <row r="4" spans="1:18" x14ac:dyDescent="0.25">
      <c r="A4" s="1" t="s">
        <v>22</v>
      </c>
      <c r="C4" s="9">
        <f>'Fed Res Raw Data'!I3</f>
        <v>0.2608695652173913</v>
      </c>
      <c r="D4" s="9">
        <f>'Fed Res Raw Data'!I18</f>
        <v>0.25</v>
      </c>
      <c r="E4" s="9">
        <f>'Fed Res Raw Data'!I33</f>
        <v>0.2608695652173913</v>
      </c>
      <c r="F4" s="9">
        <f>'Fed Res Raw Data'!I48</f>
        <v>0.21739130434782608</v>
      </c>
      <c r="G4" s="9">
        <f>'Fed Res Raw Data'!I63</f>
        <v>0.20833333333333334</v>
      </c>
      <c r="H4" s="9">
        <f>'Fed Res Raw Data'!I78</f>
        <v>0.25</v>
      </c>
      <c r="I4" s="9">
        <f t="shared" ref="I4:I17" si="2">C4-H4</f>
        <v>1.0869565217391297E-2</v>
      </c>
      <c r="J4" s="9"/>
      <c r="K4" s="9">
        <f>'Fed Res Raw Data'!J3</f>
        <v>0.21739130434782608</v>
      </c>
      <c r="L4" s="9">
        <f>'Fed Res Raw Data'!J18</f>
        <v>0.25</v>
      </c>
      <c r="M4" s="9">
        <f>'Fed Res Raw Data'!J33</f>
        <v>0.21739130434782608</v>
      </c>
      <c r="N4" s="9">
        <f>'Fed Res Raw Data'!J48</f>
        <v>0.17391304347826086</v>
      </c>
      <c r="O4" s="9">
        <f>'Fed Res Raw Data'!J63</f>
        <v>0.16666666666666666</v>
      </c>
      <c r="P4" s="9">
        <f>'Fed Res Raw Data'!J78</f>
        <v>0.16666666666666666</v>
      </c>
      <c r="Q4" s="9">
        <f t="shared" ref="Q4:Q15" si="3">K4-P4</f>
        <v>5.0724637681159424E-2</v>
      </c>
      <c r="R4" s="9"/>
    </row>
    <row r="5" spans="1:18" x14ac:dyDescent="0.25">
      <c r="A5" s="1" t="s">
        <v>23</v>
      </c>
      <c r="C5" s="9">
        <f>'Fed Res Raw Data'!I4</f>
        <v>0.42857142857142855</v>
      </c>
      <c r="D5" s="9">
        <f>'Fed Res Raw Data'!I19</f>
        <v>0.41379310344827586</v>
      </c>
      <c r="E5" s="9">
        <f>'Fed Res Raw Data'!I34</f>
        <v>0.34482758620689657</v>
      </c>
      <c r="F5" s="9">
        <f>'Fed Res Raw Data'!I49</f>
        <v>0.35483870967741937</v>
      </c>
      <c r="G5" s="9">
        <f>'Fed Res Raw Data'!I64</f>
        <v>0.30769230769230771</v>
      </c>
      <c r="H5" s="9">
        <f>'Fed Res Raw Data'!I79</f>
        <v>0.30434782608695654</v>
      </c>
      <c r="I5" s="9">
        <f t="shared" si="2"/>
        <v>0.12422360248447201</v>
      </c>
      <c r="J5" s="9"/>
      <c r="K5" s="9">
        <f>'Fed Res Raw Data'!J4</f>
        <v>0.32142857142857145</v>
      </c>
      <c r="L5" s="9">
        <f>'Fed Res Raw Data'!J19</f>
        <v>0.31034482758620691</v>
      </c>
      <c r="M5" s="9">
        <f>'Fed Res Raw Data'!J34</f>
        <v>0.31034482758620691</v>
      </c>
      <c r="N5" s="9">
        <f>'Fed Res Raw Data'!J49</f>
        <v>0.29032258064516131</v>
      </c>
      <c r="O5" s="9">
        <f>'Fed Res Raw Data'!J64</f>
        <v>0.23076923076923078</v>
      </c>
      <c r="P5" s="9">
        <f>'Fed Res Raw Data'!J79</f>
        <v>0.17391304347826086</v>
      </c>
      <c r="Q5" s="9">
        <f t="shared" si="3"/>
        <v>0.14751552795031059</v>
      </c>
      <c r="R5" s="9"/>
    </row>
    <row r="6" spans="1:18" x14ac:dyDescent="0.25">
      <c r="A6" s="1" t="s">
        <v>24</v>
      </c>
      <c r="C6" s="9">
        <f>'Fed Res Raw Data'!I5</f>
        <v>0.26829268292682928</v>
      </c>
      <c r="D6" s="9">
        <f>'Fed Res Raw Data'!I20</f>
        <v>0.23809523809523808</v>
      </c>
      <c r="E6" s="9">
        <f>'Fed Res Raw Data'!I35</f>
        <v>0.24444444444444444</v>
      </c>
      <c r="F6" s="9">
        <f>'Fed Res Raw Data'!I50</f>
        <v>0.23809523809523808</v>
      </c>
      <c r="G6" s="9">
        <f>'Fed Res Raw Data'!I65</f>
        <v>0.25</v>
      </c>
      <c r="H6" s="9">
        <f>'Fed Res Raw Data'!I80</f>
        <v>0.25641025641025639</v>
      </c>
      <c r="I6" s="9">
        <f t="shared" si="2"/>
        <v>1.1882426516572897E-2</v>
      </c>
      <c r="J6" s="9"/>
      <c r="K6" s="9">
        <f>'Fed Res Raw Data'!J5</f>
        <v>0.17073170731707318</v>
      </c>
      <c r="L6" s="9">
        <f>'Fed Res Raw Data'!J20</f>
        <v>0.16666666666666666</v>
      </c>
      <c r="M6" s="9">
        <f>'Fed Res Raw Data'!J35</f>
        <v>0.17777777777777778</v>
      </c>
      <c r="N6" s="9">
        <f>'Fed Res Raw Data'!J50</f>
        <v>0.16666666666666666</v>
      </c>
      <c r="O6" s="9">
        <f>'Fed Res Raw Data'!J65</f>
        <v>0.17499999999999999</v>
      </c>
      <c r="P6" s="9">
        <f>'Fed Res Raw Data'!J80</f>
        <v>0.12820512820512819</v>
      </c>
      <c r="Q6" s="9">
        <f t="shared" si="3"/>
        <v>4.252657911194499E-2</v>
      </c>
      <c r="R6" s="9"/>
    </row>
    <row r="7" spans="1:18" x14ac:dyDescent="0.25">
      <c r="A7" s="1" t="s">
        <v>25</v>
      </c>
      <c r="C7" s="9">
        <f>'Fed Res Raw Data'!I6</f>
        <v>0.125</v>
      </c>
      <c r="D7" s="9">
        <f>'Fed Res Raw Data'!I21</f>
        <v>0.04</v>
      </c>
      <c r="E7" s="9">
        <f>'Fed Res Raw Data'!I36</f>
        <v>6.4516129032258063E-2</v>
      </c>
      <c r="F7" s="9">
        <f>'Fed Res Raw Data'!I51</f>
        <v>6.25E-2</v>
      </c>
      <c r="G7" s="9">
        <f>'Fed Res Raw Data'!I66</f>
        <v>0.1111111111111111</v>
      </c>
      <c r="H7" s="9">
        <f>'Fed Res Raw Data'!I81</f>
        <v>0.1111111111111111</v>
      </c>
      <c r="I7" s="9">
        <f t="shared" si="2"/>
        <v>1.3888888888888895E-2</v>
      </c>
      <c r="J7" s="9"/>
      <c r="K7" s="9">
        <f>'Fed Res Raw Data'!J6</f>
        <v>0.125</v>
      </c>
      <c r="L7" s="9">
        <f>'Fed Res Raw Data'!J21</f>
        <v>0.04</v>
      </c>
      <c r="M7" s="9">
        <f>'Fed Res Raw Data'!J36</f>
        <v>6.4516129032258063E-2</v>
      </c>
      <c r="N7" s="9">
        <f>'Fed Res Raw Data'!J51</f>
        <v>3.125E-2</v>
      </c>
      <c r="O7" s="9">
        <f>'Fed Res Raw Data'!J66</f>
        <v>3.7037037037037035E-2</v>
      </c>
      <c r="P7" s="9">
        <f>'Fed Res Raw Data'!J81</f>
        <v>3.7037037037037035E-2</v>
      </c>
      <c r="Q7" s="9">
        <f t="shared" si="3"/>
        <v>8.7962962962962965E-2</v>
      </c>
      <c r="R7" s="9"/>
    </row>
    <row r="8" spans="1:18" x14ac:dyDescent="0.25">
      <c r="A8" s="1" t="s">
        <v>26</v>
      </c>
      <c r="C8" s="9">
        <f>'Fed Res Raw Data'!I7</f>
        <v>0.15625</v>
      </c>
      <c r="D8" s="9">
        <f>'Fed Res Raw Data'!I22</f>
        <v>0.16666666666666666</v>
      </c>
      <c r="E8" s="9">
        <f>'Fed Res Raw Data'!I37</f>
        <v>0.17857142857142858</v>
      </c>
      <c r="F8" s="9">
        <f>'Fed Res Raw Data'!I52</f>
        <v>0.19230769230769232</v>
      </c>
      <c r="G8" s="9">
        <f>'Fed Res Raw Data'!I67</f>
        <v>0.2</v>
      </c>
      <c r="H8" s="9">
        <f>'Fed Res Raw Data'!I82</f>
        <v>0.2</v>
      </c>
      <c r="I8" s="9">
        <f t="shared" si="2"/>
        <v>-4.3750000000000011E-2</v>
      </c>
      <c r="J8" s="9"/>
      <c r="K8" s="9">
        <f>'Fed Res Raw Data'!J7</f>
        <v>0.25</v>
      </c>
      <c r="L8" s="9">
        <f>'Fed Res Raw Data'!J22</f>
        <v>0.23333333333333334</v>
      </c>
      <c r="M8" s="9">
        <f>'Fed Res Raw Data'!J37</f>
        <v>0.25</v>
      </c>
      <c r="N8" s="9">
        <f>'Fed Res Raw Data'!J52</f>
        <v>0.26923076923076922</v>
      </c>
      <c r="O8" s="9">
        <f>'Fed Res Raw Data'!J67</f>
        <v>0.28000000000000003</v>
      </c>
      <c r="P8" s="9">
        <f>'Fed Res Raw Data'!J82</f>
        <v>0.28000000000000003</v>
      </c>
      <c r="Q8" s="9">
        <f t="shared" si="3"/>
        <v>-3.0000000000000027E-2</v>
      </c>
      <c r="R8" s="9"/>
    </row>
    <row r="9" spans="1:18" x14ac:dyDescent="0.25">
      <c r="A9" s="1" t="s">
        <v>27</v>
      </c>
      <c r="C9" s="9">
        <f>'Fed Res Raw Data'!I8</f>
        <v>0.30434782608695654</v>
      </c>
      <c r="D9" s="9">
        <f>'Fed Res Raw Data'!I23</f>
        <v>0.26923076923076922</v>
      </c>
      <c r="E9" s="9">
        <f>'Fed Res Raw Data'!I38</f>
        <v>0.25</v>
      </c>
      <c r="F9" s="9">
        <f>'Fed Res Raw Data'!I53</f>
        <v>0.25925925925925924</v>
      </c>
      <c r="G9" s="9">
        <f>'Fed Res Raw Data'!I68</f>
        <v>0.17391304347826086</v>
      </c>
      <c r="H9" s="9">
        <f>'Fed Res Raw Data'!I83</f>
        <v>0.20833333333333334</v>
      </c>
      <c r="I9" s="9">
        <f t="shared" si="2"/>
        <v>9.6014492753623198E-2</v>
      </c>
      <c r="J9" s="9"/>
      <c r="K9" s="9">
        <f>'Fed Res Raw Data'!J8</f>
        <v>0.30434782608695654</v>
      </c>
      <c r="L9" s="9">
        <f>'Fed Res Raw Data'!J23</f>
        <v>0.23076923076923078</v>
      </c>
      <c r="M9" s="9">
        <f>'Fed Res Raw Data'!J38</f>
        <v>0.21428571428571427</v>
      </c>
      <c r="N9" s="9">
        <f>'Fed Res Raw Data'!J53</f>
        <v>0.22222222222222221</v>
      </c>
      <c r="O9" s="9">
        <f>'Fed Res Raw Data'!J68</f>
        <v>0.21739130434782608</v>
      </c>
      <c r="P9" s="9">
        <f>'Fed Res Raw Data'!J83</f>
        <v>0.20833333333333334</v>
      </c>
      <c r="Q9" s="9">
        <f t="shared" si="3"/>
        <v>9.6014492753623198E-2</v>
      </c>
      <c r="R9" s="9"/>
    </row>
    <row r="10" spans="1:18" x14ac:dyDescent="0.25">
      <c r="A10" s="1" t="s">
        <v>28</v>
      </c>
      <c r="C10" s="9">
        <f>'Fed Res Raw Data'!I9</f>
        <v>0.30769230769230771</v>
      </c>
      <c r="D10" s="9">
        <f>'Fed Res Raw Data'!I24</f>
        <v>0.2</v>
      </c>
      <c r="E10" s="9">
        <f>'Fed Res Raw Data'!I39</f>
        <v>0.29411764705882354</v>
      </c>
      <c r="F10" s="9">
        <f>'Fed Res Raw Data'!I54</f>
        <v>0.2</v>
      </c>
      <c r="G10" s="9">
        <f>'Fed Res Raw Data'!I69</f>
        <v>0.15</v>
      </c>
      <c r="H10" s="9">
        <f>'Fed Res Raw Data'!I84</f>
        <v>0.25</v>
      </c>
      <c r="I10" s="9">
        <f t="shared" si="2"/>
        <v>5.7692307692307709E-2</v>
      </c>
      <c r="J10" s="9"/>
      <c r="K10" s="9">
        <f>'Fed Res Raw Data'!J9</f>
        <v>0.30769230769230771</v>
      </c>
      <c r="L10" s="9">
        <f>'Fed Res Raw Data'!J24</f>
        <v>0.3</v>
      </c>
      <c r="M10" s="9">
        <f>'Fed Res Raw Data'!J39</f>
        <v>0.41176470588235292</v>
      </c>
      <c r="N10" s="9">
        <f>'Fed Res Raw Data'!J54</f>
        <v>0.3</v>
      </c>
      <c r="O10" s="9">
        <f>'Fed Res Raw Data'!J69</f>
        <v>0.35</v>
      </c>
      <c r="P10" s="9">
        <f>'Fed Res Raw Data'!J84</f>
        <v>0.3</v>
      </c>
      <c r="Q10" s="9">
        <f t="shared" si="3"/>
        <v>7.6923076923077205E-3</v>
      </c>
      <c r="R10" s="9"/>
    </row>
    <row r="11" spans="1:18" x14ac:dyDescent="0.25">
      <c r="A11" s="1" t="s">
        <v>29</v>
      </c>
      <c r="C11" s="9">
        <f>'Fed Res Raw Data'!I10</f>
        <v>0.24590163934426229</v>
      </c>
      <c r="D11" s="9">
        <f>'Fed Res Raw Data'!I25</f>
        <v>0.25</v>
      </c>
      <c r="E11" s="9">
        <f>'Fed Res Raw Data'!I40</f>
        <v>0.23880597014925373</v>
      </c>
      <c r="F11" s="9">
        <f>'Fed Res Raw Data'!I55</f>
        <v>0.24242424242424243</v>
      </c>
      <c r="G11" s="9">
        <f>'Fed Res Raw Data'!I70</f>
        <v>0.23880597014925373</v>
      </c>
      <c r="H11" s="9">
        <f>'Fed Res Raw Data'!I85</f>
        <v>0.24242424242424243</v>
      </c>
      <c r="I11" s="9">
        <f t="shared" si="2"/>
        <v>3.4773969200198596E-3</v>
      </c>
      <c r="J11" s="9"/>
      <c r="K11" s="9">
        <f>'Fed Res Raw Data'!J10</f>
        <v>0.16393442622950818</v>
      </c>
      <c r="L11" s="9">
        <f>'Fed Res Raw Data'!J25</f>
        <v>0.15</v>
      </c>
      <c r="M11" s="9">
        <f>'Fed Res Raw Data'!J40</f>
        <v>0.16417910447761194</v>
      </c>
      <c r="N11" s="9">
        <f>'Fed Res Raw Data'!J55</f>
        <v>0.15151515151515152</v>
      </c>
      <c r="O11" s="9">
        <f>'Fed Res Raw Data'!J70</f>
        <v>0.16417910447761194</v>
      </c>
      <c r="P11" s="9">
        <f>'Fed Res Raw Data'!J85</f>
        <v>0.15151515151515152</v>
      </c>
      <c r="Q11" s="9">
        <f t="shared" si="3"/>
        <v>1.2419274714356665E-2</v>
      </c>
      <c r="R11" s="9"/>
    </row>
    <row r="12" spans="1:18" x14ac:dyDescent="0.25">
      <c r="A12" s="1" t="s">
        <v>30</v>
      </c>
      <c r="C12" s="9">
        <f>'Fed Res Raw Data'!I11</f>
        <v>0.1111111111111111</v>
      </c>
      <c r="D12" s="9">
        <f>'Fed Res Raw Data'!I26</f>
        <v>0.1875</v>
      </c>
      <c r="E12" s="9">
        <f>'Fed Res Raw Data'!I41</f>
        <v>0.17142857142857143</v>
      </c>
      <c r="F12" s="9">
        <f>'Fed Res Raw Data'!I56</f>
        <v>0.2</v>
      </c>
      <c r="G12" s="9">
        <f>'Fed Res Raw Data'!I71</f>
        <v>0.16129032258064516</v>
      </c>
      <c r="H12" s="9">
        <f>'Fed Res Raw Data'!I86</f>
        <v>0.12903225806451613</v>
      </c>
      <c r="I12" s="9">
        <f t="shared" si="2"/>
        <v>-1.7921146953405021E-2</v>
      </c>
      <c r="J12" s="9"/>
      <c r="K12" s="9">
        <f>'Fed Res Raw Data'!J11</f>
        <v>0.40740740740740738</v>
      </c>
      <c r="L12" s="9">
        <f>'Fed Res Raw Data'!J26</f>
        <v>0.5</v>
      </c>
      <c r="M12" s="9">
        <f>'Fed Res Raw Data'!J41</f>
        <v>0.51428571428571423</v>
      </c>
      <c r="N12" s="9">
        <f>'Fed Res Raw Data'!J56</f>
        <v>0.51428571428571423</v>
      </c>
      <c r="O12" s="9">
        <f>'Fed Res Raw Data'!J71</f>
        <v>0.4838709677419355</v>
      </c>
      <c r="P12" s="9">
        <f>'Fed Res Raw Data'!J86</f>
        <v>0.45161290322580644</v>
      </c>
      <c r="Q12" s="9">
        <f t="shared" si="3"/>
        <v>-4.4205495818399054E-2</v>
      </c>
      <c r="R12" s="9"/>
    </row>
    <row r="13" spans="1:18" x14ac:dyDescent="0.25">
      <c r="A13" s="1" t="s">
        <v>31</v>
      </c>
      <c r="C13" s="9">
        <f>'Fed Res Raw Data'!I12</f>
        <v>0.18181818181818182</v>
      </c>
      <c r="D13" s="9">
        <f>'Fed Res Raw Data'!I27</f>
        <v>0.2</v>
      </c>
      <c r="E13" s="9">
        <f>'Fed Res Raw Data'!I42</f>
        <v>0.2</v>
      </c>
      <c r="F13" s="9">
        <f>'Fed Res Raw Data'!I57</f>
        <v>0.26315789473684209</v>
      </c>
      <c r="G13" s="9">
        <f>'Fed Res Raw Data'!I72</f>
        <v>0.23529411764705882</v>
      </c>
      <c r="H13" s="9">
        <f>'Fed Res Raw Data'!I87</f>
        <v>0.18181818181818182</v>
      </c>
      <c r="I13" s="9">
        <f t="shared" si="2"/>
        <v>0</v>
      </c>
      <c r="J13" s="9"/>
      <c r="K13" s="9">
        <f>'Fed Res Raw Data'!J12</f>
        <v>0.39393939393939392</v>
      </c>
      <c r="L13" s="9">
        <f>'Fed Res Raw Data'!J27</f>
        <v>0.42499999999999999</v>
      </c>
      <c r="M13" s="9">
        <f>'Fed Res Raw Data'!J42</f>
        <v>0.4</v>
      </c>
      <c r="N13" s="9">
        <f>'Fed Res Raw Data'!J57</f>
        <v>0.36842105263157893</v>
      </c>
      <c r="O13" s="9">
        <f>'Fed Res Raw Data'!J72</f>
        <v>0.29411764705882354</v>
      </c>
      <c r="P13" s="9">
        <f>'Fed Res Raw Data'!J87</f>
        <v>0.30303030303030304</v>
      </c>
      <c r="Q13" s="9">
        <f t="shared" si="3"/>
        <v>9.0909090909090884E-2</v>
      </c>
      <c r="R13" s="9"/>
    </row>
    <row r="14" spans="1:18" x14ac:dyDescent="0.25">
      <c r="A14" s="1" t="s">
        <v>32</v>
      </c>
      <c r="C14" s="9">
        <f>'Fed Res Raw Data'!I13</f>
        <v>0.19230769230769232</v>
      </c>
      <c r="D14" s="9">
        <f>'Fed Res Raw Data'!I28</f>
        <v>0.16666666666666666</v>
      </c>
      <c r="E14" s="9">
        <f>'Fed Res Raw Data'!I43</f>
        <v>0.21875</v>
      </c>
      <c r="F14" s="9">
        <f>'Fed Res Raw Data'!I58</f>
        <v>0.24242424242424243</v>
      </c>
      <c r="G14" s="9">
        <f>'Fed Res Raw Data'!I73</f>
        <v>0.22580645161290322</v>
      </c>
      <c r="H14" s="9">
        <f>'Fed Res Raw Data'!I88</f>
        <v>0.14705882352941177</v>
      </c>
      <c r="I14" s="9">
        <f t="shared" si="2"/>
        <v>4.5248868778280549E-2</v>
      </c>
      <c r="J14" s="9"/>
      <c r="K14" s="9">
        <f>'Fed Res Raw Data'!J13</f>
        <v>0.11538461538461539</v>
      </c>
      <c r="L14" s="9">
        <f>'Fed Res Raw Data'!J28</f>
        <v>0.1</v>
      </c>
      <c r="M14" s="9">
        <f>'Fed Res Raw Data'!J43</f>
        <v>9.375E-2</v>
      </c>
      <c r="N14" s="9">
        <f>'Fed Res Raw Data'!J58</f>
        <v>9.0909090909090912E-2</v>
      </c>
      <c r="O14" s="9">
        <f>'Fed Res Raw Data'!J73</f>
        <v>0.12903225806451613</v>
      </c>
      <c r="P14" s="9">
        <f>'Fed Res Raw Data'!J88</f>
        <v>0.11764705882352941</v>
      </c>
      <c r="Q14" s="9">
        <f t="shared" si="3"/>
        <v>-2.2624434389140191E-3</v>
      </c>
      <c r="R14" s="9"/>
    </row>
    <row r="15" spans="1:18" x14ac:dyDescent="0.25">
      <c r="A15" s="1" t="s">
        <v>33</v>
      </c>
      <c r="C15" s="9">
        <f>'Fed Res Raw Data'!I14</f>
        <v>0.1</v>
      </c>
      <c r="D15" s="9">
        <f>'Fed Res Raw Data'!I29</f>
        <v>0.1111111111111111</v>
      </c>
      <c r="E15" s="9">
        <f>'Fed Res Raw Data'!I44</f>
        <v>7.6923076923076927E-2</v>
      </c>
      <c r="F15" s="9">
        <f>'Fed Res Raw Data'!I59</f>
        <v>0.13793103448275862</v>
      </c>
      <c r="G15" s="9">
        <f>'Fed Res Raw Data'!I74</f>
        <v>0.10714285714285714</v>
      </c>
      <c r="H15" s="9">
        <f>'Fed Res Raw Data'!I89</f>
        <v>4.1666666666666664E-2</v>
      </c>
      <c r="I15" s="9">
        <f t="shared" si="2"/>
        <v>5.8333333333333341E-2</v>
      </c>
      <c r="J15" s="9"/>
      <c r="K15" s="9">
        <f>'Fed Res Raw Data'!J14</f>
        <v>0.43333333333333335</v>
      </c>
      <c r="L15" s="9">
        <f>'Fed Res Raw Data'!J29</f>
        <v>0.44444444444444442</v>
      </c>
      <c r="M15" s="9">
        <f>'Fed Res Raw Data'!J44</f>
        <v>0.42307692307692307</v>
      </c>
      <c r="N15" s="9">
        <f>'Fed Res Raw Data'!J59</f>
        <v>0.44827586206896552</v>
      </c>
      <c r="O15" s="9">
        <f>'Fed Res Raw Data'!J74</f>
        <v>0.42857142857142855</v>
      </c>
      <c r="P15" s="9">
        <f>'Fed Res Raw Data'!J89</f>
        <v>0.45833333333333331</v>
      </c>
      <c r="Q15" s="9">
        <f t="shared" si="3"/>
        <v>-2.4999999999999967E-2</v>
      </c>
      <c r="R15" s="9"/>
    </row>
    <row r="16" spans="1:18" x14ac:dyDescent="0.25">
      <c r="I16" s="9" t="s">
        <v>16</v>
      </c>
    </row>
    <row r="17" spans="1:17" x14ac:dyDescent="0.25">
      <c r="A17" s="1" t="s">
        <v>15</v>
      </c>
      <c r="C17" s="9">
        <f>'Fed Res Raw Data'!I15</f>
        <v>0.24484536082474226</v>
      </c>
      <c r="D17" s="9">
        <f>'Fed Res Raw Data'!I30</f>
        <v>0.24258064516129033</v>
      </c>
      <c r="E17" s="9">
        <f>'Fed Res Raw Data'!I45</f>
        <v>0.24060150375939848</v>
      </c>
      <c r="F17" s="9">
        <f>'Fed Res Raw Data'!I60</f>
        <v>0.24935732647814909</v>
      </c>
      <c r="G17" s="9">
        <f>'Fed Res Raw Data'!I75</f>
        <v>0.23961218836565096</v>
      </c>
      <c r="H17" s="9">
        <f>'Fed Res Raw Data'!I90</f>
        <v>0.23823109843081314</v>
      </c>
      <c r="I17" s="9">
        <f t="shared" si="2"/>
        <v>6.6142623939291212E-3</v>
      </c>
      <c r="K17" s="9">
        <f>'Fed Res Raw Data'!J15</f>
        <v>0.25</v>
      </c>
      <c r="L17" s="9">
        <f>'Fed Res Raw Data'!J30</f>
        <v>0.24516129032258063</v>
      </c>
      <c r="M17" s="9">
        <f>'Fed Res Raw Data'!J45</f>
        <v>0.24310776942355888</v>
      </c>
      <c r="N17" s="9">
        <f>'Fed Res Raw Data'!J60</f>
        <v>0.2352185089974293</v>
      </c>
      <c r="O17" s="9">
        <f>'Fed Res Raw Data'!J75</f>
        <v>0.22714681440443213</v>
      </c>
      <c r="P17" s="9">
        <f>'Fed Res Raw Data'!J90</f>
        <v>0.21540656205420827</v>
      </c>
      <c r="Q17" s="9">
        <f t="shared" ref="Q17" si="4">K17-P17</f>
        <v>3.4593437945791727E-2</v>
      </c>
    </row>
    <row r="18" spans="1:17" x14ac:dyDescent="0.25">
      <c r="A18" s="1" t="s">
        <v>34</v>
      </c>
      <c r="C18" s="9">
        <f>'Fed Res Raw Data'!I16</f>
        <v>0.22459893048128343</v>
      </c>
      <c r="D18" s="9">
        <f>'Fed Res Raw Data'!I31</f>
        <v>0.21298701298701297</v>
      </c>
      <c r="E18" s="9">
        <f>'Fed Res Raw Data'!I46</f>
        <v>0.21197007481296759</v>
      </c>
      <c r="F18" s="9">
        <f>'Fed Res Raw Data'!I61</f>
        <v>0.22139303482587064</v>
      </c>
      <c r="G18" s="9">
        <f>'Fed Res Raw Data'!I76</f>
        <v>0.2047872340425532</v>
      </c>
      <c r="H18" s="9">
        <f>'Fed Res Raw Data'!I91</f>
        <v>0.19729729729729731</v>
      </c>
      <c r="I18" s="9">
        <f t="shared" ref="I18" si="5">C18-H18</f>
        <v>2.7301633183986124E-2</v>
      </c>
      <c r="K18" s="9">
        <f>'Fed Res Raw Data'!J16</f>
        <v>0.25935828877005346</v>
      </c>
      <c r="L18" s="9">
        <f>'Fed Res Raw Data'!J31</f>
        <v>0.25714285714285712</v>
      </c>
      <c r="M18" s="9">
        <f>'Fed Res Raw Data'!J46</f>
        <v>0.256857855361596</v>
      </c>
      <c r="N18" s="9">
        <f>'Fed Res Raw Data'!J61</f>
        <v>0.24378109452736318</v>
      </c>
      <c r="O18" s="9">
        <f>'Fed Res Raw Data'!J76</f>
        <v>0.23670212765957446</v>
      </c>
      <c r="P18" s="9">
        <f>'Fed Res Raw Data'!J91</f>
        <v>0.21891891891891893</v>
      </c>
      <c r="Q18" s="9">
        <f t="shared" ref="Q18" si="6">K18-P18</f>
        <v>4.0439369851134527E-2</v>
      </c>
    </row>
  </sheetData>
  <mergeCells count="2">
    <mergeCell ref="C1:H1"/>
    <mergeCell ref="K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CDDA-D8CB-4147-9074-39950033E835}">
  <dimension ref="A1:N94"/>
  <sheetViews>
    <sheetView workbookViewId="0">
      <selection activeCell="E7" sqref="E7"/>
    </sheetView>
  </sheetViews>
  <sheetFormatPr defaultRowHeight="15" x14ac:dyDescent="0.25"/>
  <cols>
    <col min="1" max="1" width="13.28515625" customWidth="1"/>
  </cols>
  <sheetData>
    <row r="1" spans="1:14" x14ac:dyDescent="0.25">
      <c r="B1" s="1" t="s">
        <v>35</v>
      </c>
      <c r="C1" s="1" t="s">
        <v>36</v>
      </c>
      <c r="D1" s="1" t="s">
        <v>37</v>
      </c>
      <c r="E1" s="1" t="s">
        <v>11</v>
      </c>
      <c r="F1" s="1" t="s">
        <v>10</v>
      </c>
      <c r="G1" s="1" t="s">
        <v>38</v>
      </c>
      <c r="H1" s="1"/>
      <c r="I1" s="1" t="s">
        <v>39</v>
      </c>
      <c r="J1" s="1" t="s">
        <v>40</v>
      </c>
      <c r="K1" s="1"/>
    </row>
    <row r="2" spans="1:14" x14ac:dyDescent="0.25">
      <c r="A2" s="1" t="s">
        <v>21</v>
      </c>
      <c r="B2" s="1">
        <v>2018</v>
      </c>
      <c r="C2" s="1">
        <v>296</v>
      </c>
      <c r="D2" s="1">
        <v>106</v>
      </c>
      <c r="E2" s="1">
        <v>305</v>
      </c>
      <c r="F2" s="1">
        <v>97</v>
      </c>
      <c r="G2" s="1">
        <v>402</v>
      </c>
      <c r="H2" s="1"/>
      <c r="I2" s="4">
        <f t="shared" ref="I2:I15" si="0">D2/G2</f>
        <v>0.26368159203980102</v>
      </c>
      <c r="J2" s="4">
        <f t="shared" ref="J2:J15" si="1">F2/G2</f>
        <v>0.24129353233830847</v>
      </c>
      <c r="M2" s="51" t="s">
        <v>41</v>
      </c>
      <c r="N2" s="51"/>
    </row>
    <row r="3" spans="1:14" x14ac:dyDescent="0.25">
      <c r="A3" s="1" t="s">
        <v>22</v>
      </c>
      <c r="B3" s="1">
        <v>2018</v>
      </c>
      <c r="C3" s="1">
        <v>17</v>
      </c>
      <c r="D3" s="1">
        <v>6</v>
      </c>
      <c r="E3" s="1">
        <v>18</v>
      </c>
      <c r="F3" s="1">
        <v>5</v>
      </c>
      <c r="G3" s="1">
        <v>23</v>
      </c>
      <c r="H3" s="1"/>
      <c r="I3" s="4">
        <f t="shared" si="0"/>
        <v>0.2608695652173913</v>
      </c>
      <c r="J3" s="4">
        <f t="shared" si="1"/>
        <v>0.21739130434782608</v>
      </c>
      <c r="M3" t="s">
        <v>42</v>
      </c>
      <c r="N3" t="s">
        <v>43</v>
      </c>
    </row>
    <row r="4" spans="1:14" x14ac:dyDescent="0.25">
      <c r="A4" s="1" t="s">
        <v>23</v>
      </c>
      <c r="B4" s="1">
        <v>2018</v>
      </c>
      <c r="C4" s="1">
        <v>16</v>
      </c>
      <c r="D4" s="1">
        <v>12</v>
      </c>
      <c r="E4" s="1">
        <v>19</v>
      </c>
      <c r="F4" s="1">
        <v>9</v>
      </c>
      <c r="G4" s="1">
        <v>28</v>
      </c>
      <c r="H4" s="1"/>
      <c r="I4" s="4">
        <f t="shared" si="0"/>
        <v>0.42857142857142855</v>
      </c>
      <c r="J4" s="4">
        <f t="shared" si="1"/>
        <v>0.32142857142857145</v>
      </c>
      <c r="L4">
        <v>2018</v>
      </c>
      <c r="M4" s="9">
        <f>I15</f>
        <v>0.24484536082474226</v>
      </c>
      <c r="N4" s="9">
        <f>J15</f>
        <v>0.25</v>
      </c>
    </row>
    <row r="5" spans="1:14" x14ac:dyDescent="0.25">
      <c r="A5" s="1" t="s">
        <v>24</v>
      </c>
      <c r="B5" s="1">
        <v>2018</v>
      </c>
      <c r="C5" s="1">
        <v>30</v>
      </c>
      <c r="D5" s="1">
        <v>11</v>
      </c>
      <c r="E5" s="1">
        <v>34</v>
      </c>
      <c r="F5" s="1">
        <v>7</v>
      </c>
      <c r="G5" s="1">
        <v>41</v>
      </c>
      <c r="H5" s="1"/>
      <c r="I5" s="4">
        <f t="shared" si="0"/>
        <v>0.26829268292682928</v>
      </c>
      <c r="J5" s="4">
        <f t="shared" si="1"/>
        <v>0.17073170731707318</v>
      </c>
      <c r="L5">
        <f>L4-1</f>
        <v>2017</v>
      </c>
      <c r="M5" s="9">
        <f>I30</f>
        <v>0.24258064516129033</v>
      </c>
      <c r="N5" s="9">
        <f>J30</f>
        <v>0.24516129032258063</v>
      </c>
    </row>
    <row r="6" spans="1:14" x14ac:dyDescent="0.25">
      <c r="A6" s="1" t="s">
        <v>25</v>
      </c>
      <c r="B6" s="1">
        <v>2018</v>
      </c>
      <c r="C6" s="1">
        <v>21</v>
      </c>
      <c r="D6" s="1">
        <v>3</v>
      </c>
      <c r="E6" s="1">
        <v>21</v>
      </c>
      <c r="F6" s="1">
        <v>3</v>
      </c>
      <c r="G6" s="1">
        <v>24</v>
      </c>
      <c r="H6" s="1"/>
      <c r="I6" s="4">
        <f t="shared" si="0"/>
        <v>0.125</v>
      </c>
      <c r="J6" s="4">
        <f t="shared" si="1"/>
        <v>0.125</v>
      </c>
      <c r="L6">
        <f t="shared" ref="L6:L9" si="2">L5-1</f>
        <v>2016</v>
      </c>
      <c r="M6" s="9">
        <f>I45</f>
        <v>0.24060150375939848</v>
      </c>
      <c r="N6" s="9">
        <f>J45</f>
        <v>0.24310776942355888</v>
      </c>
    </row>
    <row r="7" spans="1:14" x14ac:dyDescent="0.25">
      <c r="A7" s="1" t="s">
        <v>26</v>
      </c>
      <c r="B7" s="1">
        <v>2018</v>
      </c>
      <c r="C7" s="1">
        <v>27</v>
      </c>
      <c r="D7" s="1">
        <v>5</v>
      </c>
      <c r="E7" s="1">
        <v>24</v>
      </c>
      <c r="F7" s="1">
        <v>8</v>
      </c>
      <c r="G7" s="1">
        <v>32</v>
      </c>
      <c r="H7" s="1"/>
      <c r="I7" s="4">
        <f t="shared" si="0"/>
        <v>0.15625</v>
      </c>
      <c r="J7" s="4">
        <f t="shared" si="1"/>
        <v>0.25</v>
      </c>
      <c r="L7">
        <f t="shared" si="2"/>
        <v>2015</v>
      </c>
      <c r="M7" s="9">
        <f>I60</f>
        <v>0.24935732647814909</v>
      </c>
      <c r="N7" s="9">
        <f>J60</f>
        <v>0.2352185089974293</v>
      </c>
    </row>
    <row r="8" spans="1:14" x14ac:dyDescent="0.25">
      <c r="A8" s="1" t="s">
        <v>27</v>
      </c>
      <c r="B8" s="1">
        <v>2018</v>
      </c>
      <c r="C8" s="1">
        <v>16</v>
      </c>
      <c r="D8" s="1">
        <v>7</v>
      </c>
      <c r="E8" s="1">
        <v>16</v>
      </c>
      <c r="F8" s="1">
        <v>7</v>
      </c>
      <c r="G8" s="1">
        <v>23</v>
      </c>
      <c r="H8" s="1"/>
      <c r="I8" s="4">
        <f t="shared" si="0"/>
        <v>0.30434782608695654</v>
      </c>
      <c r="J8" s="4">
        <f t="shared" si="1"/>
        <v>0.30434782608695654</v>
      </c>
      <c r="L8">
        <f t="shared" si="2"/>
        <v>2014</v>
      </c>
      <c r="M8" s="9">
        <f>I75</f>
        <v>0.23961218836565096</v>
      </c>
      <c r="N8" s="9">
        <f>J75</f>
        <v>0.22714681440443213</v>
      </c>
    </row>
    <row r="9" spans="1:14" x14ac:dyDescent="0.25">
      <c r="A9" s="1" t="s">
        <v>28</v>
      </c>
      <c r="B9" s="1">
        <v>2018</v>
      </c>
      <c r="C9" s="1">
        <v>18</v>
      </c>
      <c r="D9" s="1">
        <v>8</v>
      </c>
      <c r="E9" s="1">
        <v>18</v>
      </c>
      <c r="F9" s="1">
        <v>8</v>
      </c>
      <c r="G9" s="1">
        <v>26</v>
      </c>
      <c r="H9" s="1"/>
      <c r="I9" s="4">
        <f t="shared" si="0"/>
        <v>0.30769230769230771</v>
      </c>
      <c r="J9" s="4">
        <f t="shared" si="1"/>
        <v>0.30769230769230771</v>
      </c>
      <c r="L9">
        <f t="shared" si="2"/>
        <v>2013</v>
      </c>
      <c r="M9" s="9">
        <f>I90</f>
        <v>0.23823109843081314</v>
      </c>
      <c r="N9" s="9">
        <f>J90</f>
        <v>0.21540656205420827</v>
      </c>
    </row>
    <row r="10" spans="1:14" x14ac:dyDescent="0.25">
      <c r="A10" s="1" t="s">
        <v>29</v>
      </c>
      <c r="B10" s="1">
        <v>2018</v>
      </c>
      <c r="C10" s="1">
        <v>46</v>
      </c>
      <c r="D10" s="1">
        <v>15</v>
      </c>
      <c r="E10" s="1">
        <v>51</v>
      </c>
      <c r="F10" s="1">
        <v>10</v>
      </c>
      <c r="G10" s="1">
        <v>61</v>
      </c>
      <c r="H10" s="1"/>
      <c r="I10" s="4">
        <f t="shared" si="0"/>
        <v>0.24590163934426229</v>
      </c>
      <c r="J10" s="4">
        <f t="shared" si="1"/>
        <v>0.16393442622950818</v>
      </c>
      <c r="L10" t="s">
        <v>16</v>
      </c>
    </row>
    <row r="11" spans="1:14" x14ac:dyDescent="0.25">
      <c r="A11" s="1" t="s">
        <v>30</v>
      </c>
      <c r="B11" s="1">
        <v>2018</v>
      </c>
      <c r="C11" s="1">
        <v>24</v>
      </c>
      <c r="D11" s="1">
        <v>3</v>
      </c>
      <c r="E11" s="1">
        <v>16</v>
      </c>
      <c r="F11" s="1">
        <v>11</v>
      </c>
      <c r="G11" s="1">
        <v>27</v>
      </c>
      <c r="H11" s="1"/>
      <c r="I11" s="4">
        <f t="shared" si="0"/>
        <v>0.1111111111111111</v>
      </c>
      <c r="J11" s="4">
        <f t="shared" si="1"/>
        <v>0.40740740740740738</v>
      </c>
    </row>
    <row r="12" spans="1:14" x14ac:dyDescent="0.25">
      <c r="A12" s="1" t="s">
        <v>31</v>
      </c>
      <c r="B12" s="1">
        <v>2018</v>
      </c>
      <c r="C12" s="1">
        <v>27</v>
      </c>
      <c r="D12" s="1">
        <v>6</v>
      </c>
      <c r="E12" s="1">
        <v>20</v>
      </c>
      <c r="F12" s="1">
        <v>13</v>
      </c>
      <c r="G12" s="1">
        <v>33</v>
      </c>
      <c r="H12" s="1"/>
      <c r="I12" s="4">
        <f t="shared" si="0"/>
        <v>0.18181818181818182</v>
      </c>
      <c r="J12" s="4">
        <f t="shared" si="1"/>
        <v>0.39393939393939392</v>
      </c>
    </row>
    <row r="13" spans="1:14" x14ac:dyDescent="0.25">
      <c r="A13" s="1" t="s">
        <v>32</v>
      </c>
      <c r="B13" s="1">
        <v>2018</v>
      </c>
      <c r="C13" s="1">
        <v>21</v>
      </c>
      <c r="D13" s="1">
        <v>5</v>
      </c>
      <c r="E13" s="1">
        <v>23</v>
      </c>
      <c r="F13" s="1">
        <v>3</v>
      </c>
      <c r="G13" s="1">
        <v>26</v>
      </c>
      <c r="H13" s="1"/>
      <c r="I13" s="4">
        <f t="shared" si="0"/>
        <v>0.19230769230769232</v>
      </c>
      <c r="J13" s="4">
        <f t="shared" si="1"/>
        <v>0.11538461538461539</v>
      </c>
    </row>
    <row r="14" spans="1:14" x14ac:dyDescent="0.25">
      <c r="A14" s="1" t="s">
        <v>33</v>
      </c>
      <c r="B14" s="1">
        <v>2018</v>
      </c>
      <c r="C14" s="1">
        <v>27</v>
      </c>
      <c r="D14" s="1">
        <v>3</v>
      </c>
      <c r="E14" s="1">
        <v>17</v>
      </c>
      <c r="F14" s="1">
        <v>13</v>
      </c>
      <c r="G14" s="1">
        <v>30</v>
      </c>
      <c r="H14" s="1"/>
      <c r="I14" s="4">
        <f t="shared" si="0"/>
        <v>0.1</v>
      </c>
      <c r="J14" s="4">
        <f t="shared" si="1"/>
        <v>0.43333333333333335</v>
      </c>
    </row>
    <row r="15" spans="1:14" x14ac:dyDescent="0.25">
      <c r="A15" s="5" t="s">
        <v>44</v>
      </c>
      <c r="B15" s="5"/>
      <c r="C15" s="5">
        <f>SUM(C2:C14)</f>
        <v>586</v>
      </c>
      <c r="D15" s="5">
        <f t="shared" ref="D15:G15" si="3">SUM(D2:D14)</f>
        <v>190</v>
      </c>
      <c r="E15" s="5">
        <f t="shared" si="3"/>
        <v>582</v>
      </c>
      <c r="F15" s="5">
        <f t="shared" si="3"/>
        <v>194</v>
      </c>
      <c r="G15" s="5">
        <f t="shared" si="3"/>
        <v>776</v>
      </c>
      <c r="H15" s="5" t="s">
        <v>16</v>
      </c>
      <c r="I15" s="6">
        <f t="shared" si="0"/>
        <v>0.24484536082474226</v>
      </c>
      <c r="J15" s="29">
        <f t="shared" si="1"/>
        <v>0.25</v>
      </c>
    </row>
    <row r="16" spans="1:14" x14ac:dyDescent="0.25">
      <c r="A16" s="26" t="s">
        <v>45</v>
      </c>
      <c r="B16" s="27"/>
      <c r="C16" s="27">
        <f>C15-C2</f>
        <v>290</v>
      </c>
      <c r="D16" s="27">
        <f t="shared" ref="D16:G16" si="4">D15-D2</f>
        <v>84</v>
      </c>
      <c r="E16" s="27">
        <f t="shared" si="4"/>
        <v>277</v>
      </c>
      <c r="F16" s="27">
        <f t="shared" si="4"/>
        <v>97</v>
      </c>
      <c r="G16" s="27">
        <f t="shared" si="4"/>
        <v>374</v>
      </c>
      <c r="H16" s="27"/>
      <c r="I16" s="28">
        <f t="shared" ref="I16" si="5">D16/G16</f>
        <v>0.22459893048128343</v>
      </c>
      <c r="J16" s="30">
        <f t="shared" ref="J16" si="6">F16/G16</f>
        <v>0.25935828877005346</v>
      </c>
    </row>
    <row r="17" spans="1:10" x14ac:dyDescent="0.25">
      <c r="A17" s="1" t="s">
        <v>21</v>
      </c>
      <c r="B17" s="1">
        <v>2017</v>
      </c>
      <c r="C17" s="1">
        <v>284</v>
      </c>
      <c r="D17" s="1">
        <v>106</v>
      </c>
      <c r="E17" s="1">
        <v>299</v>
      </c>
      <c r="F17" s="1">
        <v>91</v>
      </c>
      <c r="G17" s="1">
        <v>390</v>
      </c>
      <c r="H17" s="1"/>
      <c r="I17" s="4">
        <f t="shared" ref="I17:I88" si="7">D17/G17</f>
        <v>0.27179487179487177</v>
      </c>
      <c r="J17" s="4">
        <f t="shared" ref="J17:J88" si="8">F17/G17</f>
        <v>0.23333333333333334</v>
      </c>
    </row>
    <row r="18" spans="1:10" x14ac:dyDescent="0.25">
      <c r="A18" s="1" t="s">
        <v>22</v>
      </c>
      <c r="B18" s="1">
        <v>2017</v>
      </c>
      <c r="C18" s="1">
        <v>18</v>
      </c>
      <c r="D18" s="1">
        <v>6</v>
      </c>
      <c r="E18" s="1">
        <v>18</v>
      </c>
      <c r="F18" s="1">
        <v>6</v>
      </c>
      <c r="G18" s="1">
        <v>24</v>
      </c>
      <c r="H18" s="1"/>
      <c r="I18" s="4">
        <f t="shared" si="7"/>
        <v>0.25</v>
      </c>
      <c r="J18" s="4">
        <f t="shared" si="8"/>
        <v>0.25</v>
      </c>
    </row>
    <row r="19" spans="1:10" x14ac:dyDescent="0.25">
      <c r="A19" s="1" t="s">
        <v>23</v>
      </c>
      <c r="B19" s="1">
        <v>2017</v>
      </c>
      <c r="C19" s="1">
        <v>17</v>
      </c>
      <c r="D19" s="1">
        <v>12</v>
      </c>
      <c r="E19" s="1">
        <v>20</v>
      </c>
      <c r="F19" s="1">
        <v>9</v>
      </c>
      <c r="G19" s="1">
        <v>29</v>
      </c>
      <c r="H19" s="1"/>
      <c r="I19" s="4">
        <f t="shared" si="7"/>
        <v>0.41379310344827586</v>
      </c>
      <c r="J19" s="4">
        <f t="shared" si="8"/>
        <v>0.31034482758620691</v>
      </c>
    </row>
    <row r="20" spans="1:10" x14ac:dyDescent="0.25">
      <c r="A20" s="1" t="s">
        <v>24</v>
      </c>
      <c r="B20" s="1">
        <v>2017</v>
      </c>
      <c r="C20" s="1">
        <v>32</v>
      </c>
      <c r="D20" s="1">
        <v>10</v>
      </c>
      <c r="E20" s="1">
        <v>35</v>
      </c>
      <c r="F20" s="1">
        <v>7</v>
      </c>
      <c r="G20" s="1">
        <v>42</v>
      </c>
      <c r="H20" s="1"/>
      <c r="I20" s="4">
        <f t="shared" si="7"/>
        <v>0.23809523809523808</v>
      </c>
      <c r="J20" s="4">
        <f t="shared" si="8"/>
        <v>0.16666666666666666</v>
      </c>
    </row>
    <row r="21" spans="1:10" x14ac:dyDescent="0.25">
      <c r="A21" s="1" t="s">
        <v>25</v>
      </c>
      <c r="B21" s="1">
        <v>2017</v>
      </c>
      <c r="C21" s="1">
        <v>24</v>
      </c>
      <c r="D21" s="1">
        <v>1</v>
      </c>
      <c r="E21" s="1">
        <v>24</v>
      </c>
      <c r="F21" s="1">
        <v>1</v>
      </c>
      <c r="G21" s="1">
        <v>25</v>
      </c>
      <c r="H21" s="1"/>
      <c r="I21" s="4">
        <f t="shared" si="7"/>
        <v>0.04</v>
      </c>
      <c r="J21" s="4">
        <f t="shared" si="8"/>
        <v>0.04</v>
      </c>
    </row>
    <row r="22" spans="1:10" x14ac:dyDescent="0.25">
      <c r="A22" s="1" t="s">
        <v>26</v>
      </c>
      <c r="B22" s="1">
        <v>2017</v>
      </c>
      <c r="C22" s="1">
        <v>25</v>
      </c>
      <c r="D22" s="1">
        <v>5</v>
      </c>
      <c r="E22" s="1">
        <v>23</v>
      </c>
      <c r="F22" s="1">
        <v>7</v>
      </c>
      <c r="G22" s="1">
        <v>30</v>
      </c>
      <c r="H22" s="1"/>
      <c r="I22" s="4">
        <f t="shared" si="7"/>
        <v>0.16666666666666666</v>
      </c>
      <c r="J22" s="4">
        <f t="shared" si="8"/>
        <v>0.23333333333333334</v>
      </c>
    </row>
    <row r="23" spans="1:10" x14ac:dyDescent="0.25">
      <c r="A23" s="1" t="s">
        <v>27</v>
      </c>
      <c r="B23" s="1">
        <v>2017</v>
      </c>
      <c r="C23" s="1">
        <v>19</v>
      </c>
      <c r="D23" s="1">
        <v>7</v>
      </c>
      <c r="E23" s="1">
        <v>20</v>
      </c>
      <c r="F23" s="1">
        <v>6</v>
      </c>
      <c r="G23" s="1">
        <v>26</v>
      </c>
      <c r="H23" s="1"/>
      <c r="I23" s="4">
        <f t="shared" si="7"/>
        <v>0.26923076923076922</v>
      </c>
      <c r="J23" s="4">
        <f t="shared" si="8"/>
        <v>0.23076923076923078</v>
      </c>
    </row>
    <row r="24" spans="1:10" x14ac:dyDescent="0.25">
      <c r="A24" s="1" t="s">
        <v>28</v>
      </c>
      <c r="B24" s="1">
        <v>2017</v>
      </c>
      <c r="C24" s="1">
        <v>16</v>
      </c>
      <c r="D24" s="1">
        <v>4</v>
      </c>
      <c r="E24" s="1">
        <v>14</v>
      </c>
      <c r="F24" s="1">
        <v>6</v>
      </c>
      <c r="G24" s="1">
        <v>20</v>
      </c>
      <c r="H24" s="1"/>
      <c r="I24" s="4">
        <f t="shared" si="7"/>
        <v>0.2</v>
      </c>
      <c r="J24" s="4">
        <f t="shared" si="8"/>
        <v>0.3</v>
      </c>
    </row>
    <row r="25" spans="1:10" x14ac:dyDescent="0.25">
      <c r="A25" s="1" t="s">
        <v>29</v>
      </c>
      <c r="B25" s="1">
        <v>2017</v>
      </c>
      <c r="C25" s="1">
        <v>45</v>
      </c>
      <c r="D25" s="1">
        <v>15</v>
      </c>
      <c r="E25" s="1">
        <v>51</v>
      </c>
      <c r="F25" s="1">
        <v>9</v>
      </c>
      <c r="G25" s="1">
        <v>60</v>
      </c>
      <c r="H25" s="1"/>
      <c r="I25" s="4">
        <f t="shared" si="7"/>
        <v>0.25</v>
      </c>
      <c r="J25" s="4">
        <f t="shared" si="8"/>
        <v>0.15</v>
      </c>
    </row>
    <row r="26" spans="1:10" x14ac:dyDescent="0.25">
      <c r="A26" s="1" t="s">
        <v>30</v>
      </c>
      <c r="B26" s="1">
        <v>2017</v>
      </c>
      <c r="C26" s="1">
        <v>26</v>
      </c>
      <c r="D26" s="1">
        <v>6</v>
      </c>
      <c r="E26" s="1">
        <v>16</v>
      </c>
      <c r="F26" s="1">
        <v>16</v>
      </c>
      <c r="G26" s="1">
        <v>32</v>
      </c>
      <c r="H26" s="1"/>
      <c r="I26" s="4">
        <f t="shared" si="7"/>
        <v>0.1875</v>
      </c>
      <c r="J26" s="4">
        <f t="shared" si="8"/>
        <v>0.5</v>
      </c>
    </row>
    <row r="27" spans="1:10" x14ac:dyDescent="0.25">
      <c r="A27" s="1" t="s">
        <v>31</v>
      </c>
      <c r="B27" s="1">
        <v>2017</v>
      </c>
      <c r="C27" s="1">
        <v>32</v>
      </c>
      <c r="D27" s="1">
        <v>8</v>
      </c>
      <c r="E27" s="1">
        <v>23</v>
      </c>
      <c r="F27" s="1">
        <v>17</v>
      </c>
      <c r="G27" s="1">
        <v>40</v>
      </c>
      <c r="H27" s="1"/>
      <c r="I27" s="4">
        <f t="shared" si="7"/>
        <v>0.2</v>
      </c>
      <c r="J27" s="4">
        <f t="shared" si="8"/>
        <v>0.42499999999999999</v>
      </c>
    </row>
    <row r="28" spans="1:10" x14ac:dyDescent="0.25">
      <c r="A28" s="1" t="s">
        <v>32</v>
      </c>
      <c r="B28" s="1">
        <v>2017</v>
      </c>
      <c r="C28" s="1">
        <v>25</v>
      </c>
      <c r="D28" s="1">
        <v>5</v>
      </c>
      <c r="E28" s="1">
        <v>27</v>
      </c>
      <c r="F28" s="1">
        <v>3</v>
      </c>
      <c r="G28" s="1">
        <v>30</v>
      </c>
      <c r="H28" s="1"/>
      <c r="I28" s="4">
        <f t="shared" si="7"/>
        <v>0.16666666666666666</v>
      </c>
      <c r="J28" s="4">
        <f t="shared" si="8"/>
        <v>0.1</v>
      </c>
    </row>
    <row r="29" spans="1:10" x14ac:dyDescent="0.25">
      <c r="A29" s="3" t="s">
        <v>33</v>
      </c>
      <c r="B29" s="1">
        <v>2017</v>
      </c>
      <c r="C29" s="1">
        <v>24</v>
      </c>
      <c r="D29" s="1">
        <v>3</v>
      </c>
      <c r="E29" s="1">
        <v>15</v>
      </c>
      <c r="F29" s="1">
        <v>12</v>
      </c>
      <c r="G29" s="1">
        <v>27</v>
      </c>
      <c r="H29" s="1"/>
      <c r="I29" s="4">
        <f t="shared" si="7"/>
        <v>0.1111111111111111</v>
      </c>
      <c r="J29" s="4">
        <f t="shared" si="8"/>
        <v>0.44444444444444442</v>
      </c>
    </row>
    <row r="30" spans="1:10" x14ac:dyDescent="0.25">
      <c r="A30" s="5" t="s">
        <v>46</v>
      </c>
      <c r="B30" s="5"/>
      <c r="C30" s="5">
        <f>SUM(C17:C29)</f>
        <v>587</v>
      </c>
      <c r="D30" s="5">
        <f t="shared" ref="D30" si="9">SUM(D17:D29)</f>
        <v>188</v>
      </c>
      <c r="E30" s="5">
        <f t="shared" ref="E30" si="10">SUM(E17:E29)</f>
        <v>585</v>
      </c>
      <c r="F30" s="5">
        <f t="shared" ref="F30" si="11">SUM(F17:F29)</f>
        <v>190</v>
      </c>
      <c r="G30" s="5">
        <f t="shared" ref="G30" si="12">SUM(G17:G29)</f>
        <v>775</v>
      </c>
      <c r="H30" s="5" t="s">
        <v>16</v>
      </c>
      <c r="I30" s="6">
        <f t="shared" si="7"/>
        <v>0.24258064516129033</v>
      </c>
      <c r="J30" s="6">
        <f t="shared" si="8"/>
        <v>0.24516129032258063</v>
      </c>
    </row>
    <row r="31" spans="1:10" x14ac:dyDescent="0.25">
      <c r="A31" s="26" t="s">
        <v>45</v>
      </c>
      <c r="B31" s="27"/>
      <c r="C31" s="27">
        <f>C30-C17</f>
        <v>303</v>
      </c>
      <c r="D31" s="27">
        <f t="shared" ref="D31" si="13">D30-D17</f>
        <v>82</v>
      </c>
      <c r="E31" s="27">
        <f t="shared" ref="E31" si="14">E30-E17</f>
        <v>286</v>
      </c>
      <c r="F31" s="27">
        <f t="shared" ref="F31" si="15">F30-F17</f>
        <v>99</v>
      </c>
      <c r="G31" s="27">
        <f t="shared" ref="G31" si="16">G30-G17</f>
        <v>385</v>
      </c>
      <c r="H31" s="27"/>
      <c r="I31" s="28">
        <f t="shared" si="7"/>
        <v>0.21298701298701297</v>
      </c>
      <c r="J31" s="28">
        <f t="shared" si="8"/>
        <v>0.25714285714285712</v>
      </c>
    </row>
    <row r="32" spans="1:10" x14ac:dyDescent="0.25">
      <c r="A32" s="1" t="s">
        <v>21</v>
      </c>
      <c r="B32" s="1">
        <v>2016</v>
      </c>
      <c r="C32" s="1">
        <v>290</v>
      </c>
      <c r="D32" s="1">
        <v>107</v>
      </c>
      <c r="E32" s="1">
        <f>229+77</f>
        <v>306</v>
      </c>
      <c r="F32" s="1">
        <f>+G32-E32</f>
        <v>91</v>
      </c>
      <c r="G32" s="1">
        <v>397</v>
      </c>
      <c r="H32" s="1"/>
      <c r="I32" s="4">
        <f t="shared" si="7"/>
        <v>0.26952141057934509</v>
      </c>
      <c r="J32" s="4">
        <f t="shared" si="8"/>
        <v>0.22921914357682618</v>
      </c>
    </row>
    <row r="33" spans="1:10" x14ac:dyDescent="0.25">
      <c r="A33" s="1" t="s">
        <v>22</v>
      </c>
      <c r="B33" s="1">
        <v>2016</v>
      </c>
      <c r="C33" s="1">
        <v>17</v>
      </c>
      <c r="D33" s="1">
        <v>6</v>
      </c>
      <c r="E33" s="1">
        <v>18</v>
      </c>
      <c r="F33" s="1">
        <v>5</v>
      </c>
      <c r="G33" s="1">
        <v>23</v>
      </c>
      <c r="H33" s="1"/>
      <c r="I33" s="4">
        <f t="shared" si="7"/>
        <v>0.2608695652173913</v>
      </c>
      <c r="J33" s="4">
        <f t="shared" si="8"/>
        <v>0.21739130434782608</v>
      </c>
    </row>
    <row r="34" spans="1:10" x14ac:dyDescent="0.25">
      <c r="A34" s="1" t="s">
        <v>23</v>
      </c>
      <c r="B34" s="1">
        <v>2016</v>
      </c>
      <c r="C34" s="1">
        <v>19</v>
      </c>
      <c r="D34" s="1">
        <v>10</v>
      </c>
      <c r="E34" s="1">
        <v>20</v>
      </c>
      <c r="F34" s="1">
        <v>9</v>
      </c>
      <c r="G34" s="1">
        <v>29</v>
      </c>
      <c r="H34" s="1"/>
      <c r="I34" s="4">
        <f t="shared" si="7"/>
        <v>0.34482758620689657</v>
      </c>
      <c r="J34" s="4">
        <f t="shared" si="8"/>
        <v>0.31034482758620691</v>
      </c>
    </row>
    <row r="35" spans="1:10" x14ac:dyDescent="0.25">
      <c r="A35" s="1" t="s">
        <v>24</v>
      </c>
      <c r="B35" s="1">
        <v>2016</v>
      </c>
      <c r="C35" s="1">
        <v>34</v>
      </c>
      <c r="D35" s="1">
        <v>11</v>
      </c>
      <c r="E35" s="1">
        <v>37</v>
      </c>
      <c r="F35" s="1">
        <v>8</v>
      </c>
      <c r="G35" s="1">
        <v>45</v>
      </c>
      <c r="H35" s="1"/>
      <c r="I35" s="4">
        <f t="shared" si="7"/>
        <v>0.24444444444444444</v>
      </c>
      <c r="J35" s="4">
        <f t="shared" si="8"/>
        <v>0.17777777777777778</v>
      </c>
    </row>
    <row r="36" spans="1:10" x14ac:dyDescent="0.25">
      <c r="A36" s="1" t="s">
        <v>25</v>
      </c>
      <c r="B36" s="1">
        <v>2016</v>
      </c>
      <c r="C36" s="1">
        <v>29</v>
      </c>
      <c r="D36" s="1">
        <v>2</v>
      </c>
      <c r="E36" s="1">
        <v>29</v>
      </c>
      <c r="F36" s="1">
        <v>2</v>
      </c>
      <c r="G36" s="1">
        <v>31</v>
      </c>
      <c r="H36" s="1"/>
      <c r="I36" s="4">
        <f t="shared" si="7"/>
        <v>6.4516129032258063E-2</v>
      </c>
      <c r="J36" s="4">
        <f t="shared" si="8"/>
        <v>6.4516129032258063E-2</v>
      </c>
    </row>
    <row r="37" spans="1:10" x14ac:dyDescent="0.25">
      <c r="A37" s="1" t="s">
        <v>26</v>
      </c>
      <c r="B37" s="1">
        <v>2016</v>
      </c>
      <c r="C37" s="1">
        <v>23</v>
      </c>
      <c r="D37" s="1">
        <v>5</v>
      </c>
      <c r="E37" s="1">
        <v>21</v>
      </c>
      <c r="F37" s="1">
        <v>7</v>
      </c>
      <c r="G37" s="1">
        <v>28</v>
      </c>
      <c r="H37" s="1"/>
      <c r="I37" s="4">
        <f t="shared" si="7"/>
        <v>0.17857142857142858</v>
      </c>
      <c r="J37" s="4">
        <f t="shared" si="8"/>
        <v>0.25</v>
      </c>
    </row>
    <row r="38" spans="1:10" x14ac:dyDescent="0.25">
      <c r="A38" s="1" t="s">
        <v>27</v>
      </c>
      <c r="B38" s="1">
        <v>2016</v>
      </c>
      <c r="C38" s="1">
        <v>21</v>
      </c>
      <c r="D38" s="1">
        <v>7</v>
      </c>
      <c r="E38" s="1">
        <v>22</v>
      </c>
      <c r="F38" s="1">
        <v>6</v>
      </c>
      <c r="G38" s="1">
        <v>28</v>
      </c>
      <c r="H38" s="1"/>
      <c r="I38" s="4">
        <f t="shared" si="7"/>
        <v>0.25</v>
      </c>
      <c r="J38" s="4">
        <f t="shared" si="8"/>
        <v>0.21428571428571427</v>
      </c>
    </row>
    <row r="39" spans="1:10" x14ac:dyDescent="0.25">
      <c r="A39" s="1" t="s">
        <v>28</v>
      </c>
      <c r="B39" s="1">
        <v>2016</v>
      </c>
      <c r="C39" s="1">
        <v>12</v>
      </c>
      <c r="D39" s="1">
        <v>5</v>
      </c>
      <c r="E39" s="1">
        <v>10</v>
      </c>
      <c r="F39" s="1">
        <v>7</v>
      </c>
      <c r="G39" s="1">
        <v>17</v>
      </c>
      <c r="H39" s="1"/>
      <c r="I39" s="4">
        <f t="shared" si="7"/>
        <v>0.29411764705882354</v>
      </c>
      <c r="J39" s="4">
        <f t="shared" si="8"/>
        <v>0.41176470588235292</v>
      </c>
    </row>
    <row r="40" spans="1:10" x14ac:dyDescent="0.25">
      <c r="A40" s="1" t="s">
        <v>29</v>
      </c>
      <c r="B40" s="1">
        <v>2016</v>
      </c>
      <c r="C40" s="1">
        <v>51</v>
      </c>
      <c r="D40" s="1">
        <v>16</v>
      </c>
      <c r="E40" s="1">
        <v>56</v>
      </c>
      <c r="F40" s="1">
        <v>11</v>
      </c>
      <c r="G40" s="1">
        <v>67</v>
      </c>
      <c r="H40" s="1"/>
      <c r="I40" s="4">
        <f t="shared" si="7"/>
        <v>0.23880597014925373</v>
      </c>
      <c r="J40" s="4">
        <f t="shared" si="8"/>
        <v>0.16417910447761194</v>
      </c>
    </row>
    <row r="41" spans="1:10" x14ac:dyDescent="0.25">
      <c r="A41" s="1" t="s">
        <v>30</v>
      </c>
      <c r="B41" s="1">
        <v>2016</v>
      </c>
      <c r="C41" s="1">
        <v>29</v>
      </c>
      <c r="D41" s="1">
        <v>6</v>
      </c>
      <c r="E41" s="1">
        <v>17</v>
      </c>
      <c r="F41" s="1">
        <v>18</v>
      </c>
      <c r="G41" s="1">
        <v>35</v>
      </c>
      <c r="H41" s="1"/>
      <c r="I41" s="4">
        <f t="shared" si="7"/>
        <v>0.17142857142857143</v>
      </c>
      <c r="J41" s="4">
        <f t="shared" si="8"/>
        <v>0.51428571428571423</v>
      </c>
    </row>
    <row r="42" spans="1:10" x14ac:dyDescent="0.25">
      <c r="A42" s="1" t="s">
        <v>31</v>
      </c>
      <c r="B42" s="1">
        <v>2016</v>
      </c>
      <c r="C42" s="1">
        <v>32</v>
      </c>
      <c r="D42" s="1">
        <v>8</v>
      </c>
      <c r="E42" s="1">
        <v>24</v>
      </c>
      <c r="F42" s="1">
        <v>16</v>
      </c>
      <c r="G42" s="1">
        <v>40</v>
      </c>
      <c r="H42" s="1"/>
      <c r="I42" s="4">
        <f t="shared" si="7"/>
        <v>0.2</v>
      </c>
      <c r="J42" s="4">
        <f t="shared" si="8"/>
        <v>0.4</v>
      </c>
    </row>
    <row r="43" spans="1:10" x14ac:dyDescent="0.25">
      <c r="A43" s="1" t="s">
        <v>32</v>
      </c>
      <c r="B43" s="1">
        <v>2016</v>
      </c>
      <c r="C43" s="1">
        <v>25</v>
      </c>
      <c r="D43" s="1">
        <v>7</v>
      </c>
      <c r="E43" s="1">
        <v>29</v>
      </c>
      <c r="F43" s="1">
        <v>3</v>
      </c>
      <c r="G43" s="1">
        <v>32</v>
      </c>
      <c r="H43" s="1"/>
      <c r="I43" s="4">
        <f t="shared" si="7"/>
        <v>0.21875</v>
      </c>
      <c r="J43" s="4">
        <f t="shared" si="8"/>
        <v>9.375E-2</v>
      </c>
    </row>
    <row r="44" spans="1:10" x14ac:dyDescent="0.25">
      <c r="A44" s="3" t="s">
        <v>33</v>
      </c>
      <c r="B44" s="1">
        <v>2016</v>
      </c>
      <c r="C44" s="1">
        <v>24</v>
      </c>
      <c r="D44" s="1">
        <v>2</v>
      </c>
      <c r="E44" s="1">
        <v>15</v>
      </c>
      <c r="F44" s="1">
        <v>11</v>
      </c>
      <c r="G44" s="1">
        <v>26</v>
      </c>
      <c r="H44" s="1"/>
      <c r="I44" s="4">
        <f t="shared" si="7"/>
        <v>7.6923076923076927E-2</v>
      </c>
      <c r="J44" s="4">
        <f t="shared" si="8"/>
        <v>0.42307692307692307</v>
      </c>
    </row>
    <row r="45" spans="1:10" x14ac:dyDescent="0.25">
      <c r="A45" s="5" t="s">
        <v>47</v>
      </c>
      <c r="B45" s="5"/>
      <c r="C45" s="5">
        <f>SUM(C32:C44)</f>
        <v>606</v>
      </c>
      <c r="D45" s="5">
        <f t="shared" ref="D45" si="17">SUM(D32:D44)</f>
        <v>192</v>
      </c>
      <c r="E45" s="5">
        <f t="shared" ref="E45" si="18">SUM(E32:E44)</f>
        <v>604</v>
      </c>
      <c r="F45" s="5">
        <f t="shared" ref="F45" si="19">SUM(F32:F44)</f>
        <v>194</v>
      </c>
      <c r="G45" s="5">
        <f t="shared" ref="G45" si="20">SUM(G32:G44)</f>
        <v>798</v>
      </c>
      <c r="H45" s="5" t="s">
        <v>16</v>
      </c>
      <c r="I45" s="6">
        <f t="shared" ref="I45:I46" si="21">D45/G45</f>
        <v>0.24060150375939848</v>
      </c>
      <c r="J45" s="6">
        <f t="shared" ref="J45:J46" si="22">F45/G45</f>
        <v>0.24310776942355888</v>
      </c>
    </row>
    <row r="46" spans="1:10" x14ac:dyDescent="0.25">
      <c r="A46" s="26" t="s">
        <v>45</v>
      </c>
      <c r="B46" s="27"/>
      <c r="C46" s="27">
        <f>C45-C32</f>
        <v>316</v>
      </c>
      <c r="D46" s="27">
        <f t="shared" ref="D46" si="23">D45-D32</f>
        <v>85</v>
      </c>
      <c r="E46" s="27">
        <f t="shared" ref="E46" si="24">E45-E32</f>
        <v>298</v>
      </c>
      <c r="F46" s="27">
        <f t="shared" ref="F46" si="25">F45-F32</f>
        <v>103</v>
      </c>
      <c r="G46" s="27">
        <f t="shared" ref="G46" si="26">G45-G32</f>
        <v>401</v>
      </c>
      <c r="H46" s="27"/>
      <c r="I46" s="28">
        <f t="shared" si="21"/>
        <v>0.21197007481296759</v>
      </c>
      <c r="J46" s="28">
        <f t="shared" si="22"/>
        <v>0.256857855361596</v>
      </c>
    </row>
    <row r="47" spans="1:10" x14ac:dyDescent="0.25">
      <c r="A47" s="1" t="s">
        <v>21</v>
      </c>
      <c r="B47" s="1">
        <v>2015</v>
      </c>
      <c r="C47" s="1">
        <v>271</v>
      </c>
      <c r="D47" s="1">
        <v>105</v>
      </c>
      <c r="E47" s="1">
        <f>214+77</f>
        <v>291</v>
      </c>
      <c r="F47" s="1">
        <f>+G47-E47</f>
        <v>85</v>
      </c>
      <c r="G47" s="1">
        <v>376</v>
      </c>
      <c r="H47" s="1"/>
      <c r="I47" s="4">
        <f t="shared" si="7"/>
        <v>0.27925531914893614</v>
      </c>
      <c r="J47" s="4">
        <f t="shared" si="8"/>
        <v>0.22606382978723405</v>
      </c>
    </row>
    <row r="48" spans="1:10" x14ac:dyDescent="0.25">
      <c r="A48" s="1" t="s">
        <v>22</v>
      </c>
      <c r="B48" s="1">
        <v>2015</v>
      </c>
      <c r="C48" s="1">
        <v>18</v>
      </c>
      <c r="D48" s="1">
        <v>5</v>
      </c>
      <c r="E48" s="1">
        <v>19</v>
      </c>
      <c r="F48" s="1">
        <v>4</v>
      </c>
      <c r="G48" s="1">
        <v>23</v>
      </c>
      <c r="H48" s="1"/>
      <c r="I48" s="4">
        <f t="shared" si="7"/>
        <v>0.21739130434782608</v>
      </c>
      <c r="J48" s="4">
        <f t="shared" si="8"/>
        <v>0.17391304347826086</v>
      </c>
    </row>
    <row r="49" spans="1:10" x14ac:dyDescent="0.25">
      <c r="A49" s="1" t="s">
        <v>23</v>
      </c>
      <c r="B49" s="1">
        <v>2015</v>
      </c>
      <c r="C49" s="1">
        <v>20</v>
      </c>
      <c r="D49" s="1">
        <v>11</v>
      </c>
      <c r="E49" s="1">
        <v>22</v>
      </c>
      <c r="F49" s="1">
        <v>9</v>
      </c>
      <c r="G49" s="1">
        <v>31</v>
      </c>
      <c r="H49" s="1"/>
      <c r="I49" s="4">
        <f t="shared" si="7"/>
        <v>0.35483870967741937</v>
      </c>
      <c r="J49" s="4">
        <f t="shared" si="8"/>
        <v>0.29032258064516131</v>
      </c>
    </row>
    <row r="50" spans="1:10" x14ac:dyDescent="0.25">
      <c r="A50" s="1" t="s">
        <v>24</v>
      </c>
      <c r="B50" s="1">
        <v>2015</v>
      </c>
      <c r="C50" s="1">
        <v>32</v>
      </c>
      <c r="D50" s="1">
        <v>10</v>
      </c>
      <c r="E50" s="1">
        <v>35</v>
      </c>
      <c r="F50" s="1">
        <v>7</v>
      </c>
      <c r="G50" s="1">
        <v>42</v>
      </c>
      <c r="H50" s="1"/>
      <c r="I50" s="4">
        <f t="shared" si="7"/>
        <v>0.23809523809523808</v>
      </c>
      <c r="J50" s="4">
        <f t="shared" si="8"/>
        <v>0.16666666666666666</v>
      </c>
    </row>
    <row r="51" spans="1:10" x14ac:dyDescent="0.25">
      <c r="A51" s="1" t="s">
        <v>25</v>
      </c>
      <c r="B51" s="1">
        <v>2015</v>
      </c>
      <c r="C51" s="1">
        <v>30</v>
      </c>
      <c r="D51" s="1">
        <v>2</v>
      </c>
      <c r="E51" s="1">
        <v>31</v>
      </c>
      <c r="F51" s="1">
        <v>1</v>
      </c>
      <c r="G51" s="1">
        <v>32</v>
      </c>
      <c r="H51" s="1"/>
      <c r="I51" s="4">
        <f t="shared" si="7"/>
        <v>6.25E-2</v>
      </c>
      <c r="J51" s="4">
        <f t="shared" si="8"/>
        <v>3.125E-2</v>
      </c>
    </row>
    <row r="52" spans="1:10" x14ac:dyDescent="0.25">
      <c r="A52" s="1" t="s">
        <v>26</v>
      </c>
      <c r="B52" s="1">
        <v>2015</v>
      </c>
      <c r="C52" s="1">
        <v>21</v>
      </c>
      <c r="D52" s="1">
        <v>5</v>
      </c>
      <c r="E52" s="1">
        <v>19</v>
      </c>
      <c r="F52" s="1">
        <v>7</v>
      </c>
      <c r="G52" s="1">
        <v>26</v>
      </c>
      <c r="H52" s="1"/>
      <c r="I52" s="4">
        <f t="shared" si="7"/>
        <v>0.19230769230769232</v>
      </c>
      <c r="J52" s="4">
        <f t="shared" si="8"/>
        <v>0.26923076923076922</v>
      </c>
    </row>
    <row r="53" spans="1:10" x14ac:dyDescent="0.25">
      <c r="A53" s="1" t="s">
        <v>27</v>
      </c>
      <c r="B53" s="1">
        <v>2015</v>
      </c>
      <c r="C53" s="1">
        <v>20</v>
      </c>
      <c r="D53" s="1">
        <v>7</v>
      </c>
      <c r="E53" s="1">
        <v>21</v>
      </c>
      <c r="F53" s="1">
        <v>6</v>
      </c>
      <c r="G53" s="1">
        <v>27</v>
      </c>
      <c r="H53" s="1"/>
      <c r="I53" s="4">
        <f t="shared" si="7"/>
        <v>0.25925925925925924</v>
      </c>
      <c r="J53" s="4">
        <f t="shared" si="8"/>
        <v>0.22222222222222221</v>
      </c>
    </row>
    <row r="54" spans="1:10" x14ac:dyDescent="0.25">
      <c r="A54" s="1" t="s">
        <v>28</v>
      </c>
      <c r="B54" s="1">
        <v>2015</v>
      </c>
      <c r="C54" s="1">
        <v>16</v>
      </c>
      <c r="D54" s="1">
        <v>4</v>
      </c>
      <c r="E54" s="1">
        <v>14</v>
      </c>
      <c r="F54" s="1">
        <v>6</v>
      </c>
      <c r="G54" s="1">
        <v>20</v>
      </c>
      <c r="H54" s="1"/>
      <c r="I54" s="4">
        <f t="shared" si="7"/>
        <v>0.2</v>
      </c>
      <c r="J54" s="4">
        <f t="shared" si="8"/>
        <v>0.3</v>
      </c>
    </row>
    <row r="55" spans="1:10" x14ac:dyDescent="0.25">
      <c r="A55" s="1" t="s">
        <v>29</v>
      </c>
      <c r="B55" s="1">
        <v>2015</v>
      </c>
      <c r="C55" s="1">
        <v>50</v>
      </c>
      <c r="D55" s="1">
        <v>16</v>
      </c>
      <c r="E55" s="1">
        <v>56</v>
      </c>
      <c r="F55" s="1">
        <v>10</v>
      </c>
      <c r="G55" s="1">
        <v>66</v>
      </c>
      <c r="H55" s="1"/>
      <c r="I55" s="4">
        <f t="shared" si="7"/>
        <v>0.24242424242424243</v>
      </c>
      <c r="J55" s="4">
        <f t="shared" si="8"/>
        <v>0.15151515151515152</v>
      </c>
    </row>
    <row r="56" spans="1:10" x14ac:dyDescent="0.25">
      <c r="A56" s="1" t="s">
        <v>30</v>
      </c>
      <c r="B56" s="1">
        <v>2015</v>
      </c>
      <c r="C56" s="1">
        <v>28</v>
      </c>
      <c r="D56" s="1">
        <v>7</v>
      </c>
      <c r="E56" s="1">
        <v>17</v>
      </c>
      <c r="F56" s="1">
        <v>18</v>
      </c>
      <c r="G56" s="1">
        <v>35</v>
      </c>
      <c r="H56" s="1"/>
      <c r="I56" s="4">
        <f t="shared" si="7"/>
        <v>0.2</v>
      </c>
      <c r="J56" s="4">
        <f t="shared" si="8"/>
        <v>0.51428571428571423</v>
      </c>
    </row>
    <row r="57" spans="1:10" x14ac:dyDescent="0.25">
      <c r="A57" s="1" t="s">
        <v>31</v>
      </c>
      <c r="B57" s="1">
        <v>2015</v>
      </c>
      <c r="C57" s="1">
        <v>28</v>
      </c>
      <c r="D57" s="1">
        <v>10</v>
      </c>
      <c r="E57" s="1">
        <v>24</v>
      </c>
      <c r="F57" s="1">
        <v>14</v>
      </c>
      <c r="G57" s="1">
        <v>38</v>
      </c>
      <c r="H57" s="1"/>
      <c r="I57" s="4">
        <f t="shared" si="7"/>
        <v>0.26315789473684209</v>
      </c>
      <c r="J57" s="4">
        <f t="shared" si="8"/>
        <v>0.36842105263157893</v>
      </c>
    </row>
    <row r="58" spans="1:10" x14ac:dyDescent="0.25">
      <c r="A58" s="1" t="s">
        <v>32</v>
      </c>
      <c r="B58" s="1">
        <v>2015</v>
      </c>
      <c r="C58" s="1">
        <v>25</v>
      </c>
      <c r="D58" s="1">
        <v>8</v>
      </c>
      <c r="E58" s="1">
        <v>30</v>
      </c>
      <c r="F58" s="1">
        <v>3</v>
      </c>
      <c r="G58" s="1">
        <v>33</v>
      </c>
      <c r="H58" s="1"/>
      <c r="I58" s="4">
        <f t="shared" si="7"/>
        <v>0.24242424242424243</v>
      </c>
      <c r="J58" s="4">
        <f t="shared" si="8"/>
        <v>9.0909090909090912E-2</v>
      </c>
    </row>
    <row r="59" spans="1:10" x14ac:dyDescent="0.25">
      <c r="A59" s="3" t="s">
        <v>33</v>
      </c>
      <c r="B59" s="1">
        <v>2015</v>
      </c>
      <c r="C59" s="1">
        <v>25</v>
      </c>
      <c r="D59" s="1">
        <v>4</v>
      </c>
      <c r="E59" s="1">
        <v>16</v>
      </c>
      <c r="F59" s="1">
        <v>13</v>
      </c>
      <c r="G59" s="1">
        <v>29</v>
      </c>
      <c r="H59" s="1"/>
      <c r="I59" s="4">
        <f t="shared" si="7"/>
        <v>0.13793103448275862</v>
      </c>
      <c r="J59" s="4">
        <f t="shared" si="8"/>
        <v>0.44827586206896552</v>
      </c>
    </row>
    <row r="60" spans="1:10" x14ac:dyDescent="0.25">
      <c r="A60" s="5" t="s">
        <v>48</v>
      </c>
      <c r="B60" s="5"/>
      <c r="C60" s="5">
        <f>SUM(C47:C59)</f>
        <v>584</v>
      </c>
      <c r="D60" s="5">
        <f t="shared" ref="D60" si="27">SUM(D47:D59)</f>
        <v>194</v>
      </c>
      <c r="E60" s="5">
        <f t="shared" ref="E60" si="28">SUM(E47:E59)</f>
        <v>595</v>
      </c>
      <c r="F60" s="5">
        <f t="shared" ref="F60" si="29">SUM(F47:F59)</f>
        <v>183</v>
      </c>
      <c r="G60" s="5">
        <f t="shared" ref="G60" si="30">SUM(G47:G59)</f>
        <v>778</v>
      </c>
      <c r="H60" s="5" t="s">
        <v>16</v>
      </c>
      <c r="I60" s="6">
        <f t="shared" si="7"/>
        <v>0.24935732647814909</v>
      </c>
      <c r="J60" s="6">
        <f t="shared" si="8"/>
        <v>0.2352185089974293</v>
      </c>
    </row>
    <row r="61" spans="1:10" x14ac:dyDescent="0.25">
      <c r="A61" s="26" t="s">
        <v>45</v>
      </c>
      <c r="B61" s="27"/>
      <c r="C61" s="27">
        <f>C60-C47</f>
        <v>313</v>
      </c>
      <c r="D61" s="27">
        <f t="shared" ref="D61" si="31">D60-D47</f>
        <v>89</v>
      </c>
      <c r="E61" s="27">
        <f t="shared" ref="E61" si="32">E60-E47</f>
        <v>304</v>
      </c>
      <c r="F61" s="27">
        <f t="shared" ref="F61" si="33">F60-F47</f>
        <v>98</v>
      </c>
      <c r="G61" s="27">
        <f t="shared" ref="G61" si="34">G60-G47</f>
        <v>402</v>
      </c>
      <c r="H61" s="27"/>
      <c r="I61" s="28">
        <f t="shared" si="7"/>
        <v>0.22139303482587064</v>
      </c>
      <c r="J61" s="28">
        <f t="shared" si="8"/>
        <v>0.24378109452736318</v>
      </c>
    </row>
    <row r="62" spans="1:10" x14ac:dyDescent="0.25">
      <c r="A62" s="1" t="s">
        <v>21</v>
      </c>
      <c r="B62" s="1">
        <v>2014</v>
      </c>
      <c r="C62" s="1">
        <v>250</v>
      </c>
      <c r="D62" s="1">
        <v>96</v>
      </c>
      <c r="E62" s="1">
        <f>202+69</f>
        <v>271</v>
      </c>
      <c r="F62" s="1">
        <f>+G62-E62</f>
        <v>75</v>
      </c>
      <c r="G62" s="1">
        <v>346</v>
      </c>
      <c r="H62" s="1"/>
      <c r="I62" s="4">
        <f t="shared" si="7"/>
        <v>0.2774566473988439</v>
      </c>
      <c r="J62" s="4">
        <f t="shared" si="8"/>
        <v>0.21676300578034682</v>
      </c>
    </row>
    <row r="63" spans="1:10" x14ac:dyDescent="0.25">
      <c r="A63" s="1" t="s">
        <v>22</v>
      </c>
      <c r="B63" s="1">
        <v>2014</v>
      </c>
      <c r="C63" s="1">
        <v>19</v>
      </c>
      <c r="D63" s="1">
        <v>5</v>
      </c>
      <c r="E63" s="1">
        <v>20</v>
      </c>
      <c r="F63" s="1">
        <v>4</v>
      </c>
      <c r="G63" s="1">
        <v>24</v>
      </c>
      <c r="H63" s="1"/>
      <c r="I63" s="4">
        <f t="shared" si="7"/>
        <v>0.20833333333333334</v>
      </c>
      <c r="J63" s="4">
        <f t="shared" si="8"/>
        <v>0.16666666666666666</v>
      </c>
    </row>
    <row r="64" spans="1:10" x14ac:dyDescent="0.25">
      <c r="A64" s="1" t="s">
        <v>23</v>
      </c>
      <c r="B64" s="1">
        <v>2014</v>
      </c>
      <c r="C64" s="1">
        <v>18</v>
      </c>
      <c r="D64" s="1">
        <v>8</v>
      </c>
      <c r="E64" s="1">
        <v>20</v>
      </c>
      <c r="F64" s="1">
        <v>6</v>
      </c>
      <c r="G64" s="1">
        <v>26</v>
      </c>
      <c r="H64" s="1"/>
      <c r="I64" s="4">
        <f t="shared" si="7"/>
        <v>0.30769230769230771</v>
      </c>
      <c r="J64" s="4">
        <f t="shared" si="8"/>
        <v>0.23076923076923078</v>
      </c>
    </row>
    <row r="65" spans="1:10" x14ac:dyDescent="0.25">
      <c r="A65" s="1" t="s">
        <v>24</v>
      </c>
      <c r="B65" s="1">
        <v>2014</v>
      </c>
      <c r="C65" s="1">
        <v>30</v>
      </c>
      <c r="D65" s="1">
        <v>10</v>
      </c>
      <c r="E65" s="1">
        <v>33</v>
      </c>
      <c r="F65" s="1">
        <v>7</v>
      </c>
      <c r="G65" s="1">
        <v>40</v>
      </c>
      <c r="H65" s="1"/>
      <c r="I65" s="4">
        <f t="shared" si="7"/>
        <v>0.25</v>
      </c>
      <c r="J65" s="4">
        <f t="shared" si="8"/>
        <v>0.17499999999999999</v>
      </c>
    </row>
    <row r="66" spans="1:10" x14ac:dyDescent="0.25">
      <c r="A66" s="1" t="s">
        <v>25</v>
      </c>
      <c r="B66" s="1">
        <v>2014</v>
      </c>
      <c r="C66" s="1">
        <v>24</v>
      </c>
      <c r="D66" s="1">
        <v>3</v>
      </c>
      <c r="E66" s="1">
        <v>26</v>
      </c>
      <c r="F66" s="1">
        <v>1</v>
      </c>
      <c r="G66" s="1">
        <v>27</v>
      </c>
      <c r="H66" s="1"/>
      <c r="I66" s="4">
        <f t="shared" si="7"/>
        <v>0.1111111111111111</v>
      </c>
      <c r="J66" s="4">
        <f t="shared" si="8"/>
        <v>3.7037037037037035E-2</v>
      </c>
    </row>
    <row r="67" spans="1:10" x14ac:dyDescent="0.25">
      <c r="A67" s="1" t="s">
        <v>26</v>
      </c>
      <c r="B67" s="1">
        <v>2014</v>
      </c>
      <c r="C67" s="1">
        <v>20</v>
      </c>
      <c r="D67" s="1">
        <v>5</v>
      </c>
      <c r="E67" s="1">
        <v>18</v>
      </c>
      <c r="F67" s="1">
        <v>7</v>
      </c>
      <c r="G67" s="1">
        <v>25</v>
      </c>
      <c r="H67" s="1"/>
      <c r="I67" s="4">
        <f t="shared" si="7"/>
        <v>0.2</v>
      </c>
      <c r="J67" s="4">
        <f t="shared" si="8"/>
        <v>0.28000000000000003</v>
      </c>
    </row>
    <row r="68" spans="1:10" x14ac:dyDescent="0.25">
      <c r="A68" s="1" t="s">
        <v>27</v>
      </c>
      <c r="B68" s="1">
        <v>2014</v>
      </c>
      <c r="C68" s="1">
        <v>19</v>
      </c>
      <c r="D68" s="1">
        <v>4</v>
      </c>
      <c r="E68" s="1">
        <v>18</v>
      </c>
      <c r="F68" s="1">
        <v>5</v>
      </c>
      <c r="G68" s="1">
        <v>23</v>
      </c>
      <c r="H68" s="1"/>
      <c r="I68" s="4">
        <f t="shared" si="7"/>
        <v>0.17391304347826086</v>
      </c>
      <c r="J68" s="4">
        <f t="shared" si="8"/>
        <v>0.21739130434782608</v>
      </c>
    </row>
    <row r="69" spans="1:10" x14ac:dyDescent="0.25">
      <c r="A69" s="1" t="s">
        <v>28</v>
      </c>
      <c r="B69" s="1">
        <v>2014</v>
      </c>
      <c r="C69" s="1">
        <v>17</v>
      </c>
      <c r="D69" s="1">
        <v>3</v>
      </c>
      <c r="E69" s="1">
        <v>13</v>
      </c>
      <c r="F69" s="1">
        <v>7</v>
      </c>
      <c r="G69" s="1">
        <v>20</v>
      </c>
      <c r="H69" s="1"/>
      <c r="I69" s="4">
        <f t="shared" si="7"/>
        <v>0.15</v>
      </c>
      <c r="J69" s="4">
        <f t="shared" si="8"/>
        <v>0.35</v>
      </c>
    </row>
    <row r="70" spans="1:10" x14ac:dyDescent="0.25">
      <c r="A70" s="1" t="s">
        <v>29</v>
      </c>
      <c r="B70" s="1">
        <v>2014</v>
      </c>
      <c r="C70" s="1">
        <v>51</v>
      </c>
      <c r="D70" s="1">
        <v>16</v>
      </c>
      <c r="E70" s="1">
        <v>56</v>
      </c>
      <c r="F70" s="1">
        <v>11</v>
      </c>
      <c r="G70" s="1">
        <v>67</v>
      </c>
      <c r="H70" s="1"/>
      <c r="I70" s="4">
        <f t="shared" si="7"/>
        <v>0.23880597014925373</v>
      </c>
      <c r="J70" s="4">
        <f t="shared" si="8"/>
        <v>0.16417910447761194</v>
      </c>
    </row>
    <row r="71" spans="1:10" x14ac:dyDescent="0.25">
      <c r="A71" s="1" t="s">
        <v>30</v>
      </c>
      <c r="B71" s="1">
        <v>2014</v>
      </c>
      <c r="C71" s="1">
        <v>26</v>
      </c>
      <c r="D71" s="1">
        <v>5</v>
      </c>
      <c r="E71" s="1">
        <v>16</v>
      </c>
      <c r="F71" s="1">
        <v>15</v>
      </c>
      <c r="G71" s="1">
        <v>31</v>
      </c>
      <c r="H71" s="1"/>
      <c r="I71" s="4">
        <f t="shared" si="7"/>
        <v>0.16129032258064516</v>
      </c>
      <c r="J71" s="4">
        <f t="shared" si="8"/>
        <v>0.4838709677419355</v>
      </c>
    </row>
    <row r="72" spans="1:10" x14ac:dyDescent="0.25">
      <c r="A72" s="1" t="s">
        <v>31</v>
      </c>
      <c r="B72" s="1">
        <v>2014</v>
      </c>
      <c r="C72" s="1">
        <v>26</v>
      </c>
      <c r="D72" s="1">
        <v>8</v>
      </c>
      <c r="E72" s="1">
        <v>24</v>
      </c>
      <c r="F72" s="1">
        <v>10</v>
      </c>
      <c r="G72" s="1">
        <v>34</v>
      </c>
      <c r="H72" s="1"/>
      <c r="I72" s="4">
        <f t="shared" si="7"/>
        <v>0.23529411764705882</v>
      </c>
      <c r="J72" s="4">
        <f t="shared" si="8"/>
        <v>0.29411764705882354</v>
      </c>
    </row>
    <row r="73" spans="1:10" x14ac:dyDescent="0.25">
      <c r="A73" s="1" t="s">
        <v>32</v>
      </c>
      <c r="B73" s="1">
        <v>2014</v>
      </c>
      <c r="C73" s="1">
        <v>24</v>
      </c>
      <c r="D73" s="1">
        <v>7</v>
      </c>
      <c r="E73" s="1">
        <v>27</v>
      </c>
      <c r="F73" s="1">
        <v>4</v>
      </c>
      <c r="G73" s="1">
        <v>31</v>
      </c>
      <c r="H73" s="1"/>
      <c r="I73" s="4">
        <f t="shared" si="7"/>
        <v>0.22580645161290322</v>
      </c>
      <c r="J73" s="4">
        <f t="shared" si="8"/>
        <v>0.12903225806451613</v>
      </c>
    </row>
    <row r="74" spans="1:10" x14ac:dyDescent="0.25">
      <c r="A74" s="1" t="s">
        <v>33</v>
      </c>
      <c r="B74" s="1">
        <v>2014</v>
      </c>
      <c r="C74" s="1">
        <v>25</v>
      </c>
      <c r="D74" s="1">
        <v>3</v>
      </c>
      <c r="E74" s="1">
        <v>16</v>
      </c>
      <c r="F74" s="1">
        <v>12</v>
      </c>
      <c r="G74" s="1">
        <v>28</v>
      </c>
      <c r="H74" s="1"/>
      <c r="I74" s="4">
        <f t="shared" si="7"/>
        <v>0.10714285714285714</v>
      </c>
      <c r="J74" s="4">
        <f t="shared" si="8"/>
        <v>0.42857142857142855</v>
      </c>
    </row>
    <row r="75" spans="1:10" x14ac:dyDescent="0.25">
      <c r="A75" s="5" t="s">
        <v>49</v>
      </c>
      <c r="B75" s="5"/>
      <c r="C75" s="5">
        <f>SUM(C62:C74)</f>
        <v>549</v>
      </c>
      <c r="D75" s="5">
        <f t="shared" ref="D75" si="35">SUM(D62:D74)</f>
        <v>173</v>
      </c>
      <c r="E75" s="5">
        <f t="shared" ref="E75" si="36">SUM(E62:E74)</f>
        <v>558</v>
      </c>
      <c r="F75" s="5">
        <f t="shared" ref="F75" si="37">SUM(F62:F74)</f>
        <v>164</v>
      </c>
      <c r="G75" s="5">
        <f t="shared" ref="G75" si="38">SUM(G62:G74)</f>
        <v>722</v>
      </c>
      <c r="H75" s="5" t="s">
        <v>16</v>
      </c>
      <c r="I75" s="6">
        <f t="shared" ref="I75:I76" si="39">D75/G75</f>
        <v>0.23961218836565096</v>
      </c>
      <c r="J75" s="6">
        <f t="shared" ref="J75:J76" si="40">F75/G75</f>
        <v>0.22714681440443213</v>
      </c>
    </row>
    <row r="76" spans="1:10" x14ac:dyDescent="0.25">
      <c r="A76" s="26" t="s">
        <v>45</v>
      </c>
      <c r="B76" s="27"/>
      <c r="C76" s="27">
        <f>C75-C62</f>
        <v>299</v>
      </c>
      <c r="D76" s="27">
        <f t="shared" ref="D76" si="41">D75-D62</f>
        <v>77</v>
      </c>
      <c r="E76" s="27">
        <f t="shared" ref="E76" si="42">E75-E62</f>
        <v>287</v>
      </c>
      <c r="F76" s="27">
        <f t="shared" ref="F76" si="43">F75-F62</f>
        <v>89</v>
      </c>
      <c r="G76" s="27">
        <f t="shared" ref="G76" si="44">G75-G62</f>
        <v>376</v>
      </c>
      <c r="H76" s="27"/>
      <c r="I76" s="28">
        <f t="shared" si="39"/>
        <v>0.2047872340425532</v>
      </c>
      <c r="J76" s="28">
        <f t="shared" si="40"/>
        <v>0.23670212765957446</v>
      </c>
    </row>
    <row r="77" spans="1:10" x14ac:dyDescent="0.25">
      <c r="A77" s="1" t="s">
        <v>21</v>
      </c>
      <c r="B77" s="1">
        <v>2013</v>
      </c>
      <c r="C77" s="1">
        <v>237</v>
      </c>
      <c r="D77" s="1">
        <v>94</v>
      </c>
      <c r="E77" s="1">
        <f>192+69</f>
        <v>261</v>
      </c>
      <c r="F77" s="1">
        <f>+G77-E77</f>
        <v>70</v>
      </c>
      <c r="G77" s="1">
        <v>331</v>
      </c>
      <c r="H77" s="1"/>
      <c r="I77" s="4">
        <f t="shared" si="7"/>
        <v>0.28398791540785501</v>
      </c>
      <c r="J77" s="4">
        <f t="shared" si="8"/>
        <v>0.21148036253776434</v>
      </c>
    </row>
    <row r="78" spans="1:10" x14ac:dyDescent="0.25">
      <c r="A78" s="1" t="s">
        <v>22</v>
      </c>
      <c r="B78" s="1">
        <v>2013</v>
      </c>
      <c r="C78" s="1">
        <v>18</v>
      </c>
      <c r="D78" s="1">
        <v>6</v>
      </c>
      <c r="E78" s="1">
        <v>20</v>
      </c>
      <c r="F78" s="1">
        <v>4</v>
      </c>
      <c r="G78" s="1">
        <v>24</v>
      </c>
      <c r="H78" s="1"/>
      <c r="I78" s="4">
        <f t="shared" si="7"/>
        <v>0.25</v>
      </c>
      <c r="J78" s="4">
        <f t="shared" si="8"/>
        <v>0.16666666666666666</v>
      </c>
    </row>
    <row r="79" spans="1:10" x14ac:dyDescent="0.25">
      <c r="A79" s="1" t="s">
        <v>23</v>
      </c>
      <c r="B79" s="1">
        <v>2013</v>
      </c>
      <c r="C79" s="1">
        <v>16</v>
      </c>
      <c r="D79" s="1">
        <v>7</v>
      </c>
      <c r="E79" s="1">
        <v>19</v>
      </c>
      <c r="F79" s="1">
        <v>4</v>
      </c>
      <c r="G79" s="1">
        <v>23</v>
      </c>
      <c r="H79" s="1"/>
      <c r="I79" s="4">
        <f t="shared" si="7"/>
        <v>0.30434782608695654</v>
      </c>
      <c r="J79" s="4">
        <f t="shared" si="8"/>
        <v>0.17391304347826086</v>
      </c>
    </row>
    <row r="80" spans="1:10" x14ac:dyDescent="0.25">
      <c r="A80" s="1" t="s">
        <v>24</v>
      </c>
      <c r="B80" s="1">
        <v>2013</v>
      </c>
      <c r="C80" s="1">
        <v>29</v>
      </c>
      <c r="D80" s="1">
        <v>10</v>
      </c>
      <c r="E80" s="1">
        <v>34</v>
      </c>
      <c r="F80" s="1">
        <v>5</v>
      </c>
      <c r="G80" s="1">
        <v>39</v>
      </c>
      <c r="H80" s="1"/>
      <c r="I80" s="4">
        <f t="shared" si="7"/>
        <v>0.25641025641025639</v>
      </c>
      <c r="J80" s="4">
        <f t="shared" si="8"/>
        <v>0.12820512820512819</v>
      </c>
    </row>
    <row r="81" spans="1:10" x14ac:dyDescent="0.25">
      <c r="A81" s="1" t="s">
        <v>25</v>
      </c>
      <c r="B81" s="1">
        <v>2013</v>
      </c>
      <c r="C81" s="1">
        <v>24</v>
      </c>
      <c r="D81" s="1">
        <v>3</v>
      </c>
      <c r="E81" s="1">
        <v>26</v>
      </c>
      <c r="F81" s="1">
        <v>1</v>
      </c>
      <c r="G81" s="1">
        <v>27</v>
      </c>
      <c r="H81" s="1"/>
      <c r="I81" s="4">
        <f t="shared" si="7"/>
        <v>0.1111111111111111</v>
      </c>
      <c r="J81" s="4">
        <f t="shared" si="8"/>
        <v>3.7037037037037035E-2</v>
      </c>
    </row>
    <row r="82" spans="1:10" x14ac:dyDescent="0.25">
      <c r="A82" s="1" t="s">
        <v>26</v>
      </c>
      <c r="B82" s="1">
        <v>2013</v>
      </c>
      <c r="C82" s="1">
        <v>20</v>
      </c>
      <c r="D82" s="1">
        <v>5</v>
      </c>
      <c r="E82" s="1">
        <v>18</v>
      </c>
      <c r="F82" s="1">
        <v>7</v>
      </c>
      <c r="G82" s="1">
        <v>25</v>
      </c>
      <c r="H82" s="1"/>
      <c r="I82" s="4">
        <f t="shared" si="7"/>
        <v>0.2</v>
      </c>
      <c r="J82" s="4">
        <f t="shared" si="8"/>
        <v>0.28000000000000003</v>
      </c>
    </row>
    <row r="83" spans="1:10" x14ac:dyDescent="0.25">
      <c r="A83" s="1" t="s">
        <v>27</v>
      </c>
      <c r="B83" s="1">
        <v>2013</v>
      </c>
      <c r="C83" s="1">
        <v>19</v>
      </c>
      <c r="D83" s="1">
        <v>5</v>
      </c>
      <c r="E83" s="1">
        <v>19</v>
      </c>
      <c r="F83" s="1">
        <v>5</v>
      </c>
      <c r="G83" s="1">
        <v>24</v>
      </c>
      <c r="H83" s="1"/>
      <c r="I83" s="4">
        <f t="shared" si="7"/>
        <v>0.20833333333333334</v>
      </c>
      <c r="J83" s="4">
        <f t="shared" si="8"/>
        <v>0.20833333333333334</v>
      </c>
    </row>
    <row r="84" spans="1:10" x14ac:dyDescent="0.25">
      <c r="A84" s="1" t="s">
        <v>28</v>
      </c>
      <c r="B84" s="1">
        <v>2013</v>
      </c>
      <c r="C84" s="1">
        <v>15</v>
      </c>
      <c r="D84" s="1">
        <v>5</v>
      </c>
      <c r="E84" s="1">
        <v>14</v>
      </c>
      <c r="F84" s="1">
        <v>6</v>
      </c>
      <c r="G84" s="1">
        <v>20</v>
      </c>
      <c r="H84" s="1"/>
      <c r="I84" s="4">
        <f t="shared" si="7"/>
        <v>0.25</v>
      </c>
      <c r="J84" s="4">
        <f t="shared" si="8"/>
        <v>0.3</v>
      </c>
    </row>
    <row r="85" spans="1:10" x14ac:dyDescent="0.25">
      <c r="A85" s="1" t="s">
        <v>29</v>
      </c>
      <c r="B85" s="1">
        <v>2013</v>
      </c>
      <c r="C85" s="1">
        <v>50</v>
      </c>
      <c r="D85" s="1">
        <v>16</v>
      </c>
      <c r="E85" s="1">
        <v>56</v>
      </c>
      <c r="F85" s="1">
        <v>10</v>
      </c>
      <c r="G85" s="1">
        <v>66</v>
      </c>
      <c r="H85" s="1"/>
      <c r="I85" s="4">
        <f t="shared" si="7"/>
        <v>0.24242424242424243</v>
      </c>
      <c r="J85" s="4">
        <f t="shared" si="8"/>
        <v>0.15151515151515152</v>
      </c>
    </row>
    <row r="86" spans="1:10" x14ac:dyDescent="0.25">
      <c r="A86" s="1" t="s">
        <v>30</v>
      </c>
      <c r="B86" s="1">
        <v>2013</v>
      </c>
      <c r="C86" s="1">
        <v>27</v>
      </c>
      <c r="D86" s="1">
        <v>4</v>
      </c>
      <c r="E86" s="1">
        <v>17</v>
      </c>
      <c r="F86" s="1">
        <v>14</v>
      </c>
      <c r="G86" s="1">
        <v>31</v>
      </c>
      <c r="H86" s="1"/>
      <c r="I86" s="4">
        <f t="shared" si="7"/>
        <v>0.12903225806451613</v>
      </c>
      <c r="J86" s="4">
        <f t="shared" si="8"/>
        <v>0.45161290322580644</v>
      </c>
    </row>
    <row r="87" spans="1:10" x14ac:dyDescent="0.25">
      <c r="A87" s="1" t="s">
        <v>31</v>
      </c>
      <c r="B87" s="1">
        <v>2013</v>
      </c>
      <c r="C87" s="1">
        <v>27</v>
      </c>
      <c r="D87" s="1">
        <v>6</v>
      </c>
      <c r="E87" s="1">
        <v>23</v>
      </c>
      <c r="F87" s="1">
        <v>10</v>
      </c>
      <c r="G87" s="1">
        <v>33</v>
      </c>
      <c r="H87" s="1"/>
      <c r="I87" s="4">
        <f t="shared" si="7"/>
        <v>0.18181818181818182</v>
      </c>
      <c r="J87" s="4">
        <f t="shared" si="8"/>
        <v>0.30303030303030304</v>
      </c>
    </row>
    <row r="88" spans="1:10" x14ac:dyDescent="0.25">
      <c r="A88" s="2" t="s">
        <v>32</v>
      </c>
      <c r="B88" s="1">
        <v>2013</v>
      </c>
      <c r="C88" s="1">
        <v>29</v>
      </c>
      <c r="D88" s="1">
        <v>5</v>
      </c>
      <c r="E88" s="1">
        <v>30</v>
      </c>
      <c r="F88" s="1">
        <v>4</v>
      </c>
      <c r="G88" s="1">
        <v>34</v>
      </c>
      <c r="H88" s="1"/>
      <c r="I88" s="4">
        <f t="shared" si="7"/>
        <v>0.14705882352941177</v>
      </c>
      <c r="J88" s="4">
        <f t="shared" si="8"/>
        <v>0.11764705882352941</v>
      </c>
    </row>
    <row r="89" spans="1:10" x14ac:dyDescent="0.25">
      <c r="A89" s="2" t="s">
        <v>33</v>
      </c>
      <c r="B89" s="1">
        <v>2013</v>
      </c>
      <c r="C89" s="1">
        <v>23</v>
      </c>
      <c r="D89" s="1">
        <v>1</v>
      </c>
      <c r="E89" s="1">
        <v>13</v>
      </c>
      <c r="F89" s="1">
        <v>11</v>
      </c>
      <c r="G89" s="1">
        <v>24</v>
      </c>
      <c r="H89" s="1"/>
      <c r="I89" s="4">
        <f t="shared" ref="I89:I91" si="45">D89/G89</f>
        <v>4.1666666666666664E-2</v>
      </c>
      <c r="J89" s="4">
        <f t="shared" ref="J89:J91" si="46">F89/G89</f>
        <v>0.45833333333333331</v>
      </c>
    </row>
    <row r="90" spans="1:10" x14ac:dyDescent="0.25">
      <c r="A90" s="5" t="s">
        <v>50</v>
      </c>
      <c r="B90" s="5"/>
      <c r="C90" s="5">
        <f>SUM(C77:C89)</f>
        <v>534</v>
      </c>
      <c r="D90" s="5">
        <f t="shared" ref="D90" si="47">SUM(D77:D89)</f>
        <v>167</v>
      </c>
      <c r="E90" s="5">
        <f t="shared" ref="E90" si="48">SUM(E77:E89)</f>
        <v>550</v>
      </c>
      <c r="F90" s="5">
        <f t="shared" ref="F90" si="49">SUM(F77:F89)</f>
        <v>151</v>
      </c>
      <c r="G90" s="5">
        <f t="shared" ref="G90" si="50">SUM(G77:G89)</f>
        <v>701</v>
      </c>
      <c r="H90" s="5" t="s">
        <v>16</v>
      </c>
      <c r="I90" s="6">
        <f t="shared" si="45"/>
        <v>0.23823109843081314</v>
      </c>
      <c r="J90" s="6">
        <f t="shared" si="46"/>
        <v>0.21540656205420827</v>
      </c>
    </row>
    <row r="91" spans="1:10" x14ac:dyDescent="0.25">
      <c r="A91" s="26" t="s">
        <v>45</v>
      </c>
      <c r="B91" s="27"/>
      <c r="C91" s="27">
        <f>C90-C77</f>
        <v>297</v>
      </c>
      <c r="D91" s="27">
        <f t="shared" ref="D91" si="51">D90-D77</f>
        <v>73</v>
      </c>
      <c r="E91" s="27">
        <f t="shared" ref="E91" si="52">E90-E77</f>
        <v>289</v>
      </c>
      <c r="F91" s="27">
        <f t="shared" ref="F91" si="53">F90-F77</f>
        <v>81</v>
      </c>
      <c r="G91" s="27">
        <f t="shared" ref="G91" si="54">G90-G77</f>
        <v>370</v>
      </c>
      <c r="H91" s="27"/>
      <c r="I91" s="28">
        <f t="shared" si="45"/>
        <v>0.19729729729729731</v>
      </c>
      <c r="J91" s="28">
        <f t="shared" si="46"/>
        <v>0.21891891891891893</v>
      </c>
    </row>
    <row r="93" spans="1:10" x14ac:dyDescent="0.25">
      <c r="A93" s="2" t="s">
        <v>21</v>
      </c>
      <c r="B93" s="1">
        <v>2012</v>
      </c>
      <c r="C93" s="1">
        <v>219</v>
      </c>
      <c r="D93" s="1">
        <v>82</v>
      </c>
      <c r="E93" s="1">
        <f>180+65</f>
        <v>245</v>
      </c>
      <c r="F93" s="1">
        <f>+G93-E93</f>
        <v>56</v>
      </c>
      <c r="G93" s="1">
        <v>301</v>
      </c>
      <c r="H93" s="1"/>
      <c r="I93" s="4">
        <f>D93/G93</f>
        <v>0.27242524916943522</v>
      </c>
      <c r="J93" s="4">
        <f>F93/G93</f>
        <v>0.18604651162790697</v>
      </c>
    </row>
    <row r="94" spans="1:10" x14ac:dyDescent="0.25">
      <c r="A94" s="1" t="s">
        <v>21</v>
      </c>
      <c r="B94" s="1">
        <v>2011</v>
      </c>
      <c r="C94" s="1">
        <v>211</v>
      </c>
      <c r="D94" s="1">
        <v>74</v>
      </c>
      <c r="E94" s="1">
        <v>234</v>
      </c>
      <c r="F94" s="1">
        <v>51</v>
      </c>
      <c r="G94" s="1">
        <v>285</v>
      </c>
      <c r="H94" s="1"/>
      <c r="I94" s="4">
        <f>D94/G94</f>
        <v>0.25964912280701752</v>
      </c>
      <c r="J94" s="4">
        <f>F94/G94</f>
        <v>0.17894736842105263</v>
      </c>
    </row>
  </sheetData>
  <mergeCells count="1">
    <mergeCell ref="M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75B5-8913-409B-941A-CF9BA4A75FA5}">
  <dimension ref="A1:N91"/>
  <sheetViews>
    <sheetView workbookViewId="0">
      <selection activeCell="E15" sqref="E15"/>
    </sheetView>
  </sheetViews>
  <sheetFormatPr defaultRowHeight="15" x14ac:dyDescent="0.25"/>
  <cols>
    <col min="1" max="1" width="22.7109375" style="11" customWidth="1"/>
    <col min="2" max="8" width="9.140625" style="11"/>
    <col min="9" max="9" width="12.28515625" style="11" customWidth="1"/>
    <col min="10" max="10" width="13" style="11" customWidth="1"/>
    <col min="11" max="12" width="9.140625" style="11"/>
    <col min="13" max="13" width="13.7109375" style="11" customWidth="1"/>
    <col min="14" max="14" width="16" style="11" customWidth="1"/>
    <col min="15" max="16384" width="9.140625" style="11"/>
  </cols>
  <sheetData>
    <row r="1" spans="1:14" x14ac:dyDescent="0.25">
      <c r="A1" s="7" t="s">
        <v>51</v>
      </c>
      <c r="B1" s="7" t="s">
        <v>35</v>
      </c>
      <c r="C1" s="7" t="s">
        <v>36</v>
      </c>
      <c r="D1" s="7" t="s">
        <v>37</v>
      </c>
      <c r="E1" s="7" t="s">
        <v>11</v>
      </c>
      <c r="F1" s="7" t="s">
        <v>10</v>
      </c>
      <c r="G1" s="7" t="s">
        <v>38</v>
      </c>
      <c r="H1" s="7"/>
      <c r="I1" s="7" t="s">
        <v>39</v>
      </c>
      <c r="J1" s="7" t="s">
        <v>40</v>
      </c>
    </row>
    <row r="2" spans="1:14" x14ac:dyDescent="0.25">
      <c r="A2" s="7" t="s">
        <v>52</v>
      </c>
      <c r="B2" s="7">
        <v>2019</v>
      </c>
      <c r="C2" s="7">
        <v>17</v>
      </c>
      <c r="D2" s="7">
        <v>4</v>
      </c>
      <c r="E2" s="7">
        <v>16</v>
      </c>
      <c r="F2" s="7">
        <v>5</v>
      </c>
      <c r="G2" s="7">
        <v>21</v>
      </c>
      <c r="H2" s="7"/>
      <c r="I2" s="8">
        <f>D2/(C2+D2)</f>
        <v>0.19047619047619047</v>
      </c>
      <c r="J2" s="8">
        <f>F2/(E2+F2)</f>
        <v>0.23809523809523808</v>
      </c>
      <c r="M2" s="52" t="s">
        <v>53</v>
      </c>
      <c r="N2" s="52"/>
    </row>
    <row r="3" spans="1:14" x14ac:dyDescent="0.25">
      <c r="A3" s="7" t="s">
        <v>54</v>
      </c>
      <c r="B3" s="7">
        <v>2018</v>
      </c>
      <c r="C3" s="7">
        <v>11</v>
      </c>
      <c r="D3" s="7">
        <v>1</v>
      </c>
      <c r="E3" s="7">
        <v>11</v>
      </c>
      <c r="F3" s="7">
        <v>1</v>
      </c>
      <c r="G3" s="7">
        <v>12</v>
      </c>
      <c r="H3" s="7"/>
      <c r="I3" s="8">
        <f>D3/(C3+D3)</f>
        <v>8.3333333333333329E-2</v>
      </c>
      <c r="J3" s="8">
        <f>F3/(E3+F3)</f>
        <v>8.3333333333333329E-2</v>
      </c>
      <c r="M3" s="11" t="s">
        <v>42</v>
      </c>
      <c r="N3" s="11" t="s">
        <v>43</v>
      </c>
    </row>
    <row r="4" spans="1:14" x14ac:dyDescent="0.25">
      <c r="A4" s="38" t="s">
        <v>55</v>
      </c>
      <c r="B4" s="7">
        <v>2018</v>
      </c>
      <c r="C4" s="7"/>
      <c r="D4" s="7"/>
      <c r="E4" s="7">
        <v>6</v>
      </c>
      <c r="F4" s="7">
        <v>2</v>
      </c>
      <c r="G4" s="7">
        <v>8</v>
      </c>
      <c r="H4" s="7"/>
      <c r="I4" s="8"/>
      <c r="J4" s="8">
        <f>F4/(E4+F4)</f>
        <v>0.25</v>
      </c>
      <c r="L4" s="11">
        <v>2018</v>
      </c>
      <c r="M4" s="47">
        <f>I33</f>
        <v>0.328125</v>
      </c>
      <c r="N4" s="47">
        <f>J32</f>
        <v>0.23423423423423423</v>
      </c>
    </row>
    <row r="5" spans="1:14" x14ac:dyDescent="0.25">
      <c r="A5" s="38" t="s">
        <v>56</v>
      </c>
      <c r="B5" s="7">
        <v>2018</v>
      </c>
      <c r="C5" s="7">
        <v>34</v>
      </c>
      <c r="D5" s="7">
        <v>29</v>
      </c>
      <c r="E5" s="7">
        <v>54</v>
      </c>
      <c r="F5" s="7">
        <v>9</v>
      </c>
      <c r="G5" s="7">
        <v>63</v>
      </c>
      <c r="H5" s="7"/>
      <c r="I5" s="8">
        <f>D5/G5</f>
        <v>0.46031746031746029</v>
      </c>
      <c r="J5" s="8">
        <f t="shared" ref="J5:J32" si="0">F5/(E5+F5)</f>
        <v>0.14285714285714285</v>
      </c>
      <c r="L5" s="11">
        <v>2014</v>
      </c>
      <c r="M5" s="47">
        <f>I63</f>
        <v>0.29584775086505188</v>
      </c>
      <c r="N5" s="47">
        <f>J62</f>
        <v>0.211802748585287</v>
      </c>
    </row>
    <row r="6" spans="1:14" x14ac:dyDescent="0.25">
      <c r="A6" s="39" t="s">
        <v>57</v>
      </c>
      <c r="B6" s="7">
        <v>2019</v>
      </c>
      <c r="C6" s="7">
        <v>16</v>
      </c>
      <c r="D6" s="7">
        <v>9</v>
      </c>
      <c r="E6" s="7">
        <v>20</v>
      </c>
      <c r="F6" s="7">
        <v>5</v>
      </c>
      <c r="G6" s="7">
        <v>25</v>
      </c>
      <c r="H6" s="7"/>
      <c r="I6" s="8">
        <f t="shared" ref="I6:I25" si="1">D6/G6</f>
        <v>0.36</v>
      </c>
      <c r="J6" s="8">
        <f t="shared" si="0"/>
        <v>0.2</v>
      </c>
      <c r="L6" s="11">
        <v>2010</v>
      </c>
      <c r="M6" s="47">
        <f>I91</f>
        <v>0.26796805678793256</v>
      </c>
      <c r="N6" s="47">
        <f>J90</f>
        <v>0.18093556928508384</v>
      </c>
    </row>
    <row r="7" spans="1:14" x14ac:dyDescent="0.25">
      <c r="A7" s="40" t="s">
        <v>58</v>
      </c>
      <c r="B7" s="7">
        <v>2018</v>
      </c>
      <c r="C7" s="7">
        <v>16</v>
      </c>
      <c r="D7" s="7">
        <v>4</v>
      </c>
      <c r="E7" s="7">
        <v>15</v>
      </c>
      <c r="F7" s="7">
        <v>5</v>
      </c>
      <c r="G7" s="7">
        <v>20</v>
      </c>
      <c r="H7" s="7"/>
      <c r="I7" s="8">
        <f t="shared" si="1"/>
        <v>0.2</v>
      </c>
      <c r="J7" s="8">
        <f t="shared" si="0"/>
        <v>0.25</v>
      </c>
    </row>
    <row r="8" spans="1:14" x14ac:dyDescent="0.25">
      <c r="A8" s="41" t="s">
        <v>59</v>
      </c>
      <c r="B8" s="7">
        <v>2018</v>
      </c>
      <c r="C8" s="7">
        <v>130</v>
      </c>
      <c r="D8" s="7">
        <v>54</v>
      </c>
      <c r="E8" s="7">
        <v>152</v>
      </c>
      <c r="F8" s="7">
        <v>32</v>
      </c>
      <c r="G8" s="7">
        <v>184</v>
      </c>
      <c r="H8" s="7"/>
      <c r="I8" s="8">
        <f t="shared" si="1"/>
        <v>0.29347826086956524</v>
      </c>
      <c r="J8" s="8">
        <f t="shared" si="0"/>
        <v>0.17391304347826086</v>
      </c>
    </row>
    <row r="9" spans="1:14" x14ac:dyDescent="0.25">
      <c r="A9" s="41" t="s">
        <v>60</v>
      </c>
      <c r="B9" s="7">
        <v>2018</v>
      </c>
      <c r="C9" s="7">
        <v>74</v>
      </c>
      <c r="D9" s="7">
        <v>32</v>
      </c>
      <c r="E9" s="7">
        <v>86</v>
      </c>
      <c r="F9" s="7">
        <v>20</v>
      </c>
      <c r="G9" s="7">
        <v>106</v>
      </c>
      <c r="H9" s="7"/>
      <c r="I9" s="8">
        <f t="shared" si="1"/>
        <v>0.30188679245283018</v>
      </c>
      <c r="J9" s="8">
        <f t="shared" si="0"/>
        <v>0.18867924528301888</v>
      </c>
    </row>
    <row r="10" spans="1:14" x14ac:dyDescent="0.25">
      <c r="A10" s="41" t="s">
        <v>61</v>
      </c>
      <c r="B10" s="7">
        <v>2018</v>
      </c>
      <c r="C10" s="7">
        <v>6</v>
      </c>
      <c r="D10" s="7">
        <v>2</v>
      </c>
      <c r="E10" s="7">
        <v>4</v>
      </c>
      <c r="F10" s="7">
        <v>4</v>
      </c>
      <c r="G10" s="7">
        <v>8</v>
      </c>
      <c r="H10" s="7"/>
      <c r="I10" s="8">
        <f t="shared" si="1"/>
        <v>0.25</v>
      </c>
      <c r="J10" s="8">
        <f t="shared" si="0"/>
        <v>0.5</v>
      </c>
    </row>
    <row r="11" spans="1:14" x14ac:dyDescent="0.25">
      <c r="A11" s="41" t="s">
        <v>62</v>
      </c>
      <c r="B11" s="7">
        <v>2018</v>
      </c>
      <c r="C11" s="7">
        <v>20</v>
      </c>
      <c r="D11" s="7">
        <v>5</v>
      </c>
      <c r="E11" s="7">
        <v>21</v>
      </c>
      <c r="F11" s="7">
        <v>4</v>
      </c>
      <c r="G11" s="7">
        <v>25</v>
      </c>
      <c r="H11" s="7"/>
      <c r="I11" s="8">
        <f t="shared" si="1"/>
        <v>0.2</v>
      </c>
      <c r="J11" s="8">
        <f t="shared" si="0"/>
        <v>0.16</v>
      </c>
    </row>
    <row r="12" spans="1:14" x14ac:dyDescent="0.25">
      <c r="A12" s="10" t="s">
        <v>63</v>
      </c>
      <c r="B12" s="7">
        <v>2018</v>
      </c>
      <c r="C12" s="7">
        <v>57</v>
      </c>
      <c r="D12" s="7">
        <v>52</v>
      </c>
      <c r="E12" s="7">
        <v>67</v>
      </c>
      <c r="F12" s="7">
        <v>42</v>
      </c>
      <c r="G12" s="7">
        <v>109</v>
      </c>
      <c r="H12" s="7"/>
      <c r="I12" s="8">
        <f t="shared" si="1"/>
        <v>0.47706422018348627</v>
      </c>
      <c r="J12" s="8">
        <f t="shared" si="0"/>
        <v>0.38532110091743121</v>
      </c>
    </row>
    <row r="13" spans="1:14" x14ac:dyDescent="0.25">
      <c r="A13" s="7" t="s">
        <v>64</v>
      </c>
      <c r="B13" s="7">
        <v>2018</v>
      </c>
      <c r="C13" s="7">
        <v>13</v>
      </c>
      <c r="D13" s="7">
        <v>4</v>
      </c>
      <c r="E13" s="7">
        <v>12</v>
      </c>
      <c r="F13" s="7">
        <v>5</v>
      </c>
      <c r="G13" s="7">
        <v>17</v>
      </c>
      <c r="H13" s="7"/>
      <c r="I13" s="8">
        <f t="shared" si="1"/>
        <v>0.23529411764705882</v>
      </c>
      <c r="J13" s="8">
        <f t="shared" si="0"/>
        <v>0.29411764705882354</v>
      </c>
    </row>
    <row r="14" spans="1:14" x14ac:dyDescent="0.25">
      <c r="A14" s="38" t="s">
        <v>65</v>
      </c>
      <c r="B14" s="7">
        <v>2018</v>
      </c>
      <c r="C14" s="7"/>
      <c r="D14" s="7"/>
      <c r="E14" s="7">
        <v>8</v>
      </c>
      <c r="F14" s="7">
        <v>4</v>
      </c>
      <c r="G14" s="7">
        <v>12</v>
      </c>
      <c r="H14" s="7"/>
      <c r="I14" s="8"/>
      <c r="J14" s="8">
        <f t="shared" si="0"/>
        <v>0.33333333333333331</v>
      </c>
    </row>
    <row r="15" spans="1:14" x14ac:dyDescent="0.25">
      <c r="A15" s="41" t="s">
        <v>66</v>
      </c>
      <c r="B15" s="7">
        <v>2018</v>
      </c>
      <c r="C15" s="7">
        <v>30</v>
      </c>
      <c r="D15" s="7">
        <v>14</v>
      </c>
      <c r="E15" s="7">
        <v>36</v>
      </c>
      <c r="F15" s="7">
        <v>8</v>
      </c>
      <c r="G15" s="7">
        <v>44</v>
      </c>
      <c r="H15" s="7"/>
      <c r="I15" s="8">
        <f t="shared" si="1"/>
        <v>0.31818181818181818</v>
      </c>
      <c r="J15" s="8">
        <f t="shared" si="0"/>
        <v>0.18181818181818182</v>
      </c>
    </row>
    <row r="16" spans="1:14" x14ac:dyDescent="0.25">
      <c r="A16" s="7" t="s">
        <v>67</v>
      </c>
      <c r="B16" s="7">
        <v>2018</v>
      </c>
      <c r="C16" s="7">
        <v>39</v>
      </c>
      <c r="D16" s="7">
        <v>23</v>
      </c>
      <c r="E16" s="7">
        <v>47</v>
      </c>
      <c r="F16" s="7">
        <v>15</v>
      </c>
      <c r="G16" s="7">
        <v>62</v>
      </c>
      <c r="H16" s="7"/>
      <c r="I16" s="8">
        <f t="shared" si="1"/>
        <v>0.37096774193548387</v>
      </c>
      <c r="J16" s="8">
        <f t="shared" si="0"/>
        <v>0.24193548387096775</v>
      </c>
    </row>
    <row r="17" spans="1:10" x14ac:dyDescent="0.25">
      <c r="A17" s="42" t="s">
        <v>68</v>
      </c>
      <c r="B17" s="7">
        <v>2018</v>
      </c>
      <c r="C17" s="7">
        <v>17</v>
      </c>
      <c r="D17" s="7">
        <v>3</v>
      </c>
      <c r="E17" s="7">
        <v>17</v>
      </c>
      <c r="F17" s="7">
        <v>3</v>
      </c>
      <c r="G17" s="7">
        <v>20</v>
      </c>
      <c r="H17" s="7"/>
      <c r="I17" s="8">
        <f t="shared" si="1"/>
        <v>0.15</v>
      </c>
      <c r="J17" s="8">
        <f t="shared" si="0"/>
        <v>0.15</v>
      </c>
    </row>
    <row r="18" spans="1:10" x14ac:dyDescent="0.25">
      <c r="A18" s="10" t="s">
        <v>69</v>
      </c>
      <c r="B18" s="7">
        <v>2018</v>
      </c>
      <c r="C18" s="7">
        <v>102</v>
      </c>
      <c r="D18" s="7">
        <v>46</v>
      </c>
      <c r="E18" s="7">
        <v>104</v>
      </c>
      <c r="F18" s="7">
        <v>44</v>
      </c>
      <c r="G18" s="7">
        <v>148</v>
      </c>
      <c r="H18" s="7"/>
      <c r="I18" s="8">
        <f t="shared" si="1"/>
        <v>0.3108108108108108</v>
      </c>
      <c r="J18" s="8">
        <f t="shared" si="0"/>
        <v>0.29729729729729731</v>
      </c>
    </row>
    <row r="19" spans="1:10" x14ac:dyDescent="0.25">
      <c r="A19" s="42" t="s">
        <v>70</v>
      </c>
      <c r="B19" s="7">
        <v>2018</v>
      </c>
      <c r="C19" s="7">
        <v>14</v>
      </c>
      <c r="D19" s="7">
        <v>6</v>
      </c>
      <c r="E19" s="7">
        <v>14</v>
      </c>
      <c r="F19" s="7">
        <v>6</v>
      </c>
      <c r="G19" s="7">
        <v>20</v>
      </c>
      <c r="H19" s="7"/>
      <c r="I19" s="8">
        <f t="shared" si="1"/>
        <v>0.3</v>
      </c>
      <c r="J19" s="8">
        <f t="shared" si="0"/>
        <v>0.3</v>
      </c>
    </row>
    <row r="20" spans="1:10" x14ac:dyDescent="0.25">
      <c r="A20" s="10" t="s">
        <v>71</v>
      </c>
      <c r="B20" s="7">
        <v>2018</v>
      </c>
      <c r="C20" s="7">
        <v>61</v>
      </c>
      <c r="D20" s="7">
        <v>22</v>
      </c>
      <c r="E20" s="7">
        <v>74</v>
      </c>
      <c r="F20" s="7">
        <v>6</v>
      </c>
      <c r="G20" s="7">
        <v>83</v>
      </c>
      <c r="H20" s="7"/>
      <c r="I20" s="8">
        <f t="shared" si="1"/>
        <v>0.26506024096385544</v>
      </c>
      <c r="J20" s="8">
        <f t="shared" si="0"/>
        <v>7.4999999999999997E-2</v>
      </c>
    </row>
    <row r="21" spans="1:10" x14ac:dyDescent="0.25">
      <c r="A21" s="38" t="s">
        <v>72</v>
      </c>
      <c r="B21" s="7">
        <v>2018</v>
      </c>
      <c r="C21" s="7">
        <v>18</v>
      </c>
      <c r="D21" s="7">
        <v>10</v>
      </c>
      <c r="E21" s="7">
        <v>24</v>
      </c>
      <c r="F21" s="7">
        <v>4</v>
      </c>
      <c r="G21" s="7">
        <v>28</v>
      </c>
      <c r="H21" s="7"/>
      <c r="I21" s="8">
        <f t="shared" si="1"/>
        <v>0.35714285714285715</v>
      </c>
      <c r="J21" s="8">
        <f t="shared" si="0"/>
        <v>0.14285714285714285</v>
      </c>
    </row>
    <row r="22" spans="1:10" x14ac:dyDescent="0.25">
      <c r="A22" s="38" t="s">
        <v>73</v>
      </c>
      <c r="B22" s="7">
        <v>2018</v>
      </c>
      <c r="C22" s="7">
        <v>31</v>
      </c>
      <c r="D22" s="7">
        <v>20</v>
      </c>
      <c r="E22" s="7">
        <v>36</v>
      </c>
      <c r="F22" s="7">
        <v>15</v>
      </c>
      <c r="G22" s="7">
        <v>51</v>
      </c>
      <c r="H22" s="7"/>
      <c r="I22" s="8">
        <f t="shared" si="1"/>
        <v>0.39215686274509803</v>
      </c>
      <c r="J22" s="8">
        <f t="shared" si="0"/>
        <v>0.29411764705882354</v>
      </c>
    </row>
    <row r="23" spans="1:10" x14ac:dyDescent="0.25">
      <c r="A23" s="38" t="s">
        <v>74</v>
      </c>
      <c r="B23" s="7">
        <v>2018</v>
      </c>
      <c r="C23" s="7">
        <v>22</v>
      </c>
      <c r="D23" s="7">
        <v>14</v>
      </c>
      <c r="E23" s="7">
        <v>22</v>
      </c>
      <c r="F23" s="7">
        <v>14</v>
      </c>
      <c r="G23" s="7">
        <v>36</v>
      </c>
      <c r="H23" s="7"/>
      <c r="I23" s="8">
        <f t="shared" si="1"/>
        <v>0.3888888888888889</v>
      </c>
      <c r="J23" s="8">
        <f t="shared" si="0"/>
        <v>0.3888888888888889</v>
      </c>
    </row>
    <row r="24" spans="1:10" x14ac:dyDescent="0.25">
      <c r="A24" s="38" t="s">
        <v>75</v>
      </c>
      <c r="B24" s="7">
        <v>2018</v>
      </c>
      <c r="C24" s="7">
        <v>58</v>
      </c>
      <c r="D24" s="7">
        <v>13</v>
      </c>
      <c r="E24" s="7">
        <v>62</v>
      </c>
      <c r="F24" s="7">
        <v>9</v>
      </c>
      <c r="G24" s="7">
        <v>71</v>
      </c>
      <c r="H24" s="7"/>
      <c r="I24" s="8">
        <f t="shared" si="1"/>
        <v>0.18309859154929578</v>
      </c>
      <c r="J24" s="8">
        <f t="shared" si="0"/>
        <v>0.12676056338028169</v>
      </c>
    </row>
    <row r="25" spans="1:10" x14ac:dyDescent="0.25">
      <c r="A25" s="38" t="s">
        <v>76</v>
      </c>
      <c r="B25" s="7">
        <v>2018</v>
      </c>
      <c r="C25" s="7">
        <v>19</v>
      </c>
      <c r="D25" s="7">
        <v>23</v>
      </c>
      <c r="E25" s="7">
        <v>28</v>
      </c>
      <c r="F25" s="7">
        <v>14</v>
      </c>
      <c r="G25" s="7">
        <v>42</v>
      </c>
      <c r="H25" s="7"/>
      <c r="I25" s="8">
        <f t="shared" si="1"/>
        <v>0.54761904761904767</v>
      </c>
      <c r="J25" s="8">
        <f t="shared" si="0"/>
        <v>0.33333333333333331</v>
      </c>
    </row>
    <row r="26" spans="1:10" x14ac:dyDescent="0.25">
      <c r="A26" s="10" t="s">
        <v>77</v>
      </c>
      <c r="B26" s="7">
        <v>2018</v>
      </c>
      <c r="C26" s="7"/>
      <c r="D26" s="7"/>
      <c r="E26" s="7">
        <v>12</v>
      </c>
      <c r="F26" s="7">
        <v>5</v>
      </c>
      <c r="G26" s="7">
        <v>17</v>
      </c>
      <c r="H26" s="7"/>
      <c r="I26" s="8"/>
      <c r="J26" s="8">
        <f t="shared" si="0"/>
        <v>0.29411764705882354</v>
      </c>
    </row>
    <row r="27" spans="1:10" x14ac:dyDescent="0.25">
      <c r="A27" s="42" t="s">
        <v>78</v>
      </c>
      <c r="B27" s="7">
        <v>2018</v>
      </c>
      <c r="C27" s="7"/>
      <c r="D27" s="7"/>
      <c r="E27" s="7">
        <v>6</v>
      </c>
      <c r="F27" s="7">
        <v>4</v>
      </c>
      <c r="G27" s="7">
        <v>10</v>
      </c>
      <c r="H27" s="7"/>
      <c r="I27" s="8"/>
      <c r="J27" s="8">
        <f t="shared" si="0"/>
        <v>0.4</v>
      </c>
    </row>
    <row r="28" spans="1:10" x14ac:dyDescent="0.25">
      <c r="A28" s="38" t="s">
        <v>79</v>
      </c>
      <c r="B28" s="7">
        <v>2018</v>
      </c>
      <c r="C28" s="7"/>
      <c r="D28" s="7"/>
      <c r="E28" s="7">
        <v>5</v>
      </c>
      <c r="F28" s="7">
        <v>3</v>
      </c>
      <c r="G28" s="7">
        <v>8</v>
      </c>
      <c r="H28" s="7"/>
      <c r="I28" s="8"/>
      <c r="J28" s="8">
        <f t="shared" si="0"/>
        <v>0.375</v>
      </c>
    </row>
    <row r="29" spans="1:10" x14ac:dyDescent="0.25">
      <c r="A29" s="38" t="s">
        <v>80</v>
      </c>
      <c r="B29" s="7">
        <v>2018</v>
      </c>
      <c r="C29" s="7">
        <v>40</v>
      </c>
      <c r="D29" s="7">
        <v>21</v>
      </c>
      <c r="E29" s="7">
        <v>43</v>
      </c>
      <c r="F29" s="7">
        <v>18</v>
      </c>
      <c r="G29" s="7">
        <v>61</v>
      </c>
      <c r="H29" s="7"/>
      <c r="I29" s="8">
        <f t="shared" ref="I29:I30" si="2">D29/G29</f>
        <v>0.34426229508196721</v>
      </c>
      <c r="J29" s="8">
        <f t="shared" si="0"/>
        <v>0.29508196721311475</v>
      </c>
    </row>
    <row r="30" spans="1:10" x14ac:dyDescent="0.25">
      <c r="A30" s="38" t="s">
        <v>81</v>
      </c>
      <c r="B30" s="7">
        <v>2018</v>
      </c>
      <c r="C30" s="7">
        <v>15</v>
      </c>
      <c r="D30" s="7">
        <v>9</v>
      </c>
      <c r="E30" s="7">
        <v>18</v>
      </c>
      <c r="F30" s="7">
        <v>6</v>
      </c>
      <c r="G30" s="7">
        <v>24</v>
      </c>
      <c r="H30" s="7"/>
      <c r="I30" s="8">
        <f t="shared" si="2"/>
        <v>0.375</v>
      </c>
      <c r="J30" s="8">
        <f t="shared" si="0"/>
        <v>0.25</v>
      </c>
    </row>
    <row r="31" spans="1:10" x14ac:dyDescent="0.25">
      <c r="A31" s="38"/>
      <c r="B31" s="7"/>
      <c r="C31" s="7"/>
      <c r="D31" s="7"/>
      <c r="E31" s="7"/>
      <c r="F31" s="7"/>
      <c r="G31" s="7"/>
      <c r="H31" s="7"/>
      <c r="I31" s="8"/>
      <c r="J31" s="8"/>
    </row>
    <row r="32" spans="1:10" x14ac:dyDescent="0.25">
      <c r="A32" s="38" t="s">
        <v>82</v>
      </c>
      <c r="B32" s="7"/>
      <c r="C32" s="7"/>
      <c r="D32" s="7"/>
      <c r="E32" s="7">
        <f>SUM(E2:E30)</f>
        <v>1020</v>
      </c>
      <c r="F32" s="7">
        <f>SUM(F2:F30)</f>
        <v>312</v>
      </c>
      <c r="G32" s="7">
        <f>F32+E32</f>
        <v>1332</v>
      </c>
      <c r="H32" s="7"/>
      <c r="I32" s="8" t="s">
        <v>16</v>
      </c>
      <c r="J32" s="8">
        <f t="shared" si="0"/>
        <v>0.23423423423423423</v>
      </c>
    </row>
    <row r="33" spans="1:10" x14ac:dyDescent="0.25">
      <c r="A33" s="38" t="s">
        <v>83</v>
      </c>
      <c r="B33" s="7"/>
      <c r="C33" s="7">
        <f>SUM(C2:C30)</f>
        <v>860</v>
      </c>
      <c r="D33" s="7">
        <f>SUM(D2:D30)</f>
        <v>420</v>
      </c>
      <c r="E33" s="7"/>
      <c r="F33" s="7"/>
      <c r="G33" s="7">
        <f>D33+C33</f>
        <v>1280</v>
      </c>
      <c r="H33" s="7"/>
      <c r="I33" s="8">
        <f t="shared" ref="I33" si="3">D33/G33</f>
        <v>0.328125</v>
      </c>
      <c r="J33" s="8"/>
    </row>
    <row r="35" spans="1:10" x14ac:dyDescent="0.25">
      <c r="A35" s="7" t="s">
        <v>54</v>
      </c>
      <c r="B35" s="7">
        <v>2014</v>
      </c>
      <c r="C35" s="7"/>
      <c r="D35" s="7"/>
      <c r="E35" s="7">
        <v>4</v>
      </c>
      <c r="F35" s="7">
        <v>1</v>
      </c>
      <c r="G35" s="7">
        <v>5</v>
      </c>
      <c r="H35" s="7"/>
      <c r="I35" s="8"/>
      <c r="J35" s="8">
        <f>F35/(E35+F35)</f>
        <v>0.2</v>
      </c>
    </row>
    <row r="36" spans="1:10" x14ac:dyDescent="0.25">
      <c r="A36" s="38" t="s">
        <v>55</v>
      </c>
      <c r="B36" s="7">
        <v>2014</v>
      </c>
      <c r="C36" s="7"/>
      <c r="D36" s="7"/>
      <c r="E36" s="7">
        <v>5</v>
      </c>
      <c r="F36" s="7">
        <v>2</v>
      </c>
      <c r="G36" s="7">
        <v>7</v>
      </c>
      <c r="H36" s="7"/>
      <c r="I36" s="8"/>
      <c r="J36" s="8">
        <f t="shared" ref="J36:J60" si="4">F36/(E36+F36)</f>
        <v>0.2857142857142857</v>
      </c>
    </row>
    <row r="37" spans="1:10" x14ac:dyDescent="0.25">
      <c r="A37" s="38" t="s">
        <v>58</v>
      </c>
      <c r="B37" s="7">
        <v>2014</v>
      </c>
      <c r="C37" s="7">
        <v>10</v>
      </c>
      <c r="D37" s="7">
        <v>4</v>
      </c>
      <c r="E37" s="7">
        <v>11</v>
      </c>
      <c r="F37" s="7">
        <v>3</v>
      </c>
      <c r="G37" s="7">
        <v>14</v>
      </c>
      <c r="H37" s="7"/>
      <c r="I37" s="8">
        <f t="shared" ref="I37:I59" si="5">D37/(C37+D37)</f>
        <v>0.2857142857142857</v>
      </c>
      <c r="J37" s="8">
        <f t="shared" si="4"/>
        <v>0.21428571428571427</v>
      </c>
    </row>
    <row r="38" spans="1:10" x14ac:dyDescent="0.25">
      <c r="A38" s="7" t="s">
        <v>59</v>
      </c>
      <c r="B38" s="7">
        <v>2014</v>
      </c>
      <c r="C38" s="7">
        <v>140</v>
      </c>
      <c r="D38" s="7">
        <v>50</v>
      </c>
      <c r="E38" s="7">
        <v>160</v>
      </c>
      <c r="F38" s="7">
        <v>30</v>
      </c>
      <c r="G38" s="7">
        <v>190</v>
      </c>
      <c r="H38" s="7"/>
      <c r="I38" s="8">
        <f t="shared" si="5"/>
        <v>0.26315789473684209</v>
      </c>
      <c r="J38" s="8">
        <f t="shared" si="4"/>
        <v>0.15789473684210525</v>
      </c>
    </row>
    <row r="39" spans="1:10" x14ac:dyDescent="0.25">
      <c r="A39" s="7" t="s">
        <v>60</v>
      </c>
      <c r="B39" s="7">
        <v>2014</v>
      </c>
      <c r="C39" s="7">
        <v>75</v>
      </c>
      <c r="D39" s="7">
        <v>31</v>
      </c>
      <c r="E39" s="7">
        <v>91</v>
      </c>
      <c r="F39" s="7">
        <v>15</v>
      </c>
      <c r="G39" s="7">
        <v>106</v>
      </c>
      <c r="H39" s="7"/>
      <c r="I39" s="8">
        <f t="shared" si="5"/>
        <v>0.29245283018867924</v>
      </c>
      <c r="J39" s="8">
        <f t="shared" si="4"/>
        <v>0.14150943396226415</v>
      </c>
    </row>
    <row r="40" spans="1:10" x14ac:dyDescent="0.25">
      <c r="A40" s="7" t="s">
        <v>62</v>
      </c>
      <c r="B40" s="7">
        <v>2014</v>
      </c>
      <c r="C40" s="7">
        <v>21</v>
      </c>
      <c r="D40" s="7">
        <v>6</v>
      </c>
      <c r="E40" s="7">
        <v>23</v>
      </c>
      <c r="F40" s="7">
        <v>4</v>
      </c>
      <c r="G40" s="7">
        <v>27</v>
      </c>
      <c r="H40" s="7"/>
      <c r="I40" s="8">
        <f t="shared" si="5"/>
        <v>0.22222222222222221</v>
      </c>
      <c r="J40" s="8">
        <f t="shared" si="4"/>
        <v>0.14814814814814814</v>
      </c>
    </row>
    <row r="41" spans="1:10" x14ac:dyDescent="0.25">
      <c r="A41" s="39" t="s">
        <v>63</v>
      </c>
      <c r="B41" s="7">
        <v>2014</v>
      </c>
      <c r="C41" s="7">
        <v>65</v>
      </c>
      <c r="D41" s="7">
        <v>50</v>
      </c>
      <c r="E41" s="7">
        <v>71</v>
      </c>
      <c r="F41" s="7">
        <v>44</v>
      </c>
      <c r="G41" s="7">
        <v>115</v>
      </c>
      <c r="H41" s="7"/>
      <c r="I41" s="8">
        <f t="shared" si="5"/>
        <v>0.43478260869565216</v>
      </c>
      <c r="J41" s="8">
        <f t="shared" si="4"/>
        <v>0.38260869565217392</v>
      </c>
    </row>
    <row r="42" spans="1:10" x14ac:dyDescent="0.25">
      <c r="A42" s="41" t="s">
        <v>64</v>
      </c>
      <c r="B42" s="7">
        <v>2014</v>
      </c>
      <c r="C42" s="7"/>
      <c r="D42" s="7"/>
      <c r="E42" s="7">
        <v>8</v>
      </c>
      <c r="F42" s="7">
        <v>6</v>
      </c>
      <c r="G42" s="7">
        <v>14</v>
      </c>
      <c r="H42" s="7"/>
      <c r="I42" s="8"/>
      <c r="J42" s="8">
        <f t="shared" si="4"/>
        <v>0.42857142857142855</v>
      </c>
    </row>
    <row r="43" spans="1:10" x14ac:dyDescent="0.25">
      <c r="A43" s="40" t="s">
        <v>65</v>
      </c>
      <c r="B43" s="7">
        <v>2014</v>
      </c>
      <c r="C43" s="7"/>
      <c r="D43" s="7"/>
      <c r="E43" s="7">
        <v>10</v>
      </c>
      <c r="F43" s="7">
        <v>4</v>
      </c>
      <c r="G43" s="7">
        <v>14</v>
      </c>
      <c r="H43" s="7"/>
      <c r="I43" s="8"/>
      <c r="J43" s="8">
        <f t="shared" si="4"/>
        <v>0.2857142857142857</v>
      </c>
    </row>
    <row r="44" spans="1:10" x14ac:dyDescent="0.25">
      <c r="A44" s="7" t="s">
        <v>66</v>
      </c>
      <c r="B44" s="7">
        <v>2014</v>
      </c>
      <c r="C44" s="7">
        <v>26</v>
      </c>
      <c r="D44" s="7">
        <v>11</v>
      </c>
      <c r="E44" s="7">
        <v>31</v>
      </c>
      <c r="F44" s="7">
        <v>6</v>
      </c>
      <c r="G44" s="7">
        <v>37</v>
      </c>
      <c r="H44" s="7"/>
      <c r="I44" s="8">
        <f t="shared" si="5"/>
        <v>0.29729729729729731</v>
      </c>
      <c r="J44" s="8">
        <f t="shared" si="4"/>
        <v>0.16216216216216217</v>
      </c>
    </row>
    <row r="45" spans="1:10" x14ac:dyDescent="0.25">
      <c r="A45" s="7" t="s">
        <v>67</v>
      </c>
      <c r="B45" s="7">
        <v>2014</v>
      </c>
      <c r="C45" s="7">
        <v>46</v>
      </c>
      <c r="D45" s="7">
        <v>21</v>
      </c>
      <c r="E45" s="7">
        <v>53</v>
      </c>
      <c r="F45" s="7">
        <v>14</v>
      </c>
      <c r="G45" s="7">
        <v>67</v>
      </c>
      <c r="H45" s="7"/>
      <c r="I45" s="8">
        <f t="shared" si="5"/>
        <v>0.31343283582089554</v>
      </c>
      <c r="J45" s="8">
        <f t="shared" si="4"/>
        <v>0.20895522388059701</v>
      </c>
    </row>
    <row r="46" spans="1:10" x14ac:dyDescent="0.25">
      <c r="A46" s="42" t="s">
        <v>68</v>
      </c>
      <c r="B46" s="7">
        <v>2014</v>
      </c>
      <c r="C46" s="7">
        <v>17</v>
      </c>
      <c r="D46" s="7">
        <v>4</v>
      </c>
      <c r="E46" s="7">
        <v>19</v>
      </c>
      <c r="F46" s="7">
        <v>2</v>
      </c>
      <c r="G46" s="7">
        <v>21</v>
      </c>
      <c r="H46" s="7"/>
      <c r="I46" s="8">
        <f t="shared" si="5"/>
        <v>0.19047619047619047</v>
      </c>
      <c r="J46" s="8">
        <f t="shared" si="4"/>
        <v>9.5238095238095233E-2</v>
      </c>
    </row>
    <row r="47" spans="1:10" x14ac:dyDescent="0.25">
      <c r="A47" s="39" t="s">
        <v>69</v>
      </c>
      <c r="B47" s="7">
        <v>2014</v>
      </c>
      <c r="C47" s="7">
        <v>125</v>
      </c>
      <c r="D47" s="7">
        <v>52</v>
      </c>
      <c r="E47" s="7">
        <f>38+95</f>
        <v>133</v>
      </c>
      <c r="F47" s="7">
        <f>36+3+1+4</f>
        <v>44</v>
      </c>
      <c r="G47" s="7">
        <v>177</v>
      </c>
      <c r="H47" s="7"/>
      <c r="I47" s="8">
        <f t="shared" si="5"/>
        <v>0.29378531073446329</v>
      </c>
      <c r="J47" s="8">
        <f t="shared" si="4"/>
        <v>0.24858757062146894</v>
      </c>
    </row>
    <row r="48" spans="1:10" x14ac:dyDescent="0.25">
      <c r="A48" s="41" t="s">
        <v>70</v>
      </c>
      <c r="B48" s="7">
        <v>2014</v>
      </c>
      <c r="C48" s="7">
        <v>16</v>
      </c>
      <c r="D48" s="7">
        <v>5</v>
      </c>
      <c r="E48" s="7">
        <v>14</v>
      </c>
      <c r="F48" s="7">
        <v>7</v>
      </c>
      <c r="G48" s="7">
        <v>21</v>
      </c>
      <c r="H48" s="7"/>
      <c r="I48" s="8">
        <f t="shared" si="5"/>
        <v>0.23809523809523808</v>
      </c>
      <c r="J48" s="8">
        <f t="shared" si="4"/>
        <v>0.33333333333333331</v>
      </c>
    </row>
    <row r="49" spans="1:10" x14ac:dyDescent="0.25">
      <c r="A49" s="39" t="s">
        <v>71</v>
      </c>
      <c r="B49" s="7">
        <v>2014</v>
      </c>
      <c r="C49" s="7">
        <v>69</v>
      </c>
      <c r="D49" s="7">
        <v>20</v>
      </c>
      <c r="E49" s="7">
        <v>83</v>
      </c>
      <c r="F49" s="7">
        <v>1</v>
      </c>
      <c r="G49" s="7">
        <v>89</v>
      </c>
      <c r="H49" s="7"/>
      <c r="I49" s="8">
        <f t="shared" si="5"/>
        <v>0.2247191011235955</v>
      </c>
      <c r="J49" s="8">
        <f t="shared" si="4"/>
        <v>1.1904761904761904E-2</v>
      </c>
    </row>
    <row r="50" spans="1:10" x14ac:dyDescent="0.25">
      <c r="A50" s="38" t="s">
        <v>72</v>
      </c>
      <c r="B50" s="7">
        <v>2014</v>
      </c>
      <c r="C50" s="7">
        <v>17</v>
      </c>
      <c r="D50" s="7">
        <v>11</v>
      </c>
      <c r="E50" s="7">
        <v>23</v>
      </c>
      <c r="F50" s="7">
        <v>5</v>
      </c>
      <c r="G50" s="7">
        <v>28</v>
      </c>
      <c r="H50" s="7"/>
      <c r="I50" s="8">
        <f t="shared" si="5"/>
        <v>0.39285714285714285</v>
      </c>
      <c r="J50" s="8">
        <f t="shared" si="4"/>
        <v>0.17857142857142858</v>
      </c>
    </row>
    <row r="51" spans="1:10" x14ac:dyDescent="0.25">
      <c r="A51" s="38" t="s">
        <v>73</v>
      </c>
      <c r="B51" s="7">
        <v>2014</v>
      </c>
      <c r="C51" s="7">
        <v>23</v>
      </c>
      <c r="D51" s="7">
        <v>13</v>
      </c>
      <c r="E51" s="7">
        <v>28</v>
      </c>
      <c r="F51" s="7">
        <v>8</v>
      </c>
      <c r="G51" s="7">
        <v>36</v>
      </c>
      <c r="H51" s="7"/>
      <c r="I51" s="8">
        <f t="shared" si="5"/>
        <v>0.3611111111111111</v>
      </c>
      <c r="J51" s="8">
        <f t="shared" si="4"/>
        <v>0.22222222222222221</v>
      </c>
    </row>
    <row r="52" spans="1:10" x14ac:dyDescent="0.25">
      <c r="A52" s="38" t="s">
        <v>74</v>
      </c>
      <c r="B52" s="7">
        <v>2014</v>
      </c>
      <c r="C52" s="7">
        <v>26</v>
      </c>
      <c r="D52" s="7">
        <v>8</v>
      </c>
      <c r="E52" s="7">
        <v>23</v>
      </c>
      <c r="F52" s="7">
        <v>11</v>
      </c>
      <c r="G52" s="7">
        <v>34</v>
      </c>
      <c r="H52" s="7"/>
      <c r="I52" s="8">
        <f t="shared" si="5"/>
        <v>0.23529411764705882</v>
      </c>
      <c r="J52" s="8">
        <f t="shared" si="4"/>
        <v>0.3235294117647059</v>
      </c>
    </row>
    <row r="53" spans="1:10" x14ac:dyDescent="0.25">
      <c r="A53" s="38" t="s">
        <v>75</v>
      </c>
      <c r="B53" s="7">
        <v>2014</v>
      </c>
      <c r="C53" s="7">
        <v>60</v>
      </c>
      <c r="D53" s="7">
        <v>10</v>
      </c>
      <c r="E53" s="7">
        <v>62</v>
      </c>
      <c r="F53" s="7">
        <v>8</v>
      </c>
      <c r="G53" s="7">
        <v>70</v>
      </c>
      <c r="H53" s="7"/>
      <c r="I53" s="8">
        <f t="shared" si="5"/>
        <v>0.14285714285714285</v>
      </c>
      <c r="J53" s="8">
        <f t="shared" si="4"/>
        <v>0.11428571428571428</v>
      </c>
    </row>
    <row r="54" spans="1:10" x14ac:dyDescent="0.25">
      <c r="A54" s="38" t="s">
        <v>76</v>
      </c>
      <c r="B54" s="7">
        <v>2014</v>
      </c>
      <c r="C54" s="7">
        <v>25</v>
      </c>
      <c r="D54" s="7">
        <v>20</v>
      </c>
      <c r="E54" s="7">
        <v>31</v>
      </c>
      <c r="F54" s="7">
        <v>14</v>
      </c>
      <c r="G54" s="7">
        <v>45</v>
      </c>
      <c r="H54" s="7"/>
      <c r="I54" s="8">
        <f t="shared" si="5"/>
        <v>0.44444444444444442</v>
      </c>
      <c r="J54" s="8">
        <f t="shared" si="4"/>
        <v>0.31111111111111112</v>
      </c>
    </row>
    <row r="55" spans="1:10" x14ac:dyDescent="0.25">
      <c r="A55" s="48" t="s">
        <v>77</v>
      </c>
      <c r="B55" s="7">
        <v>2014</v>
      </c>
      <c r="C55" s="7"/>
      <c r="D55" s="7"/>
      <c r="E55" s="7">
        <v>9</v>
      </c>
      <c r="F55" s="7">
        <v>7</v>
      </c>
      <c r="G55" s="7">
        <v>16</v>
      </c>
      <c r="H55" s="7"/>
      <c r="I55" s="8"/>
      <c r="J55" s="8">
        <f t="shared" si="4"/>
        <v>0.4375</v>
      </c>
    </row>
    <row r="56" spans="1:10" x14ac:dyDescent="0.25">
      <c r="A56" s="42" t="s">
        <v>78</v>
      </c>
      <c r="B56" s="7">
        <v>2014</v>
      </c>
      <c r="C56" s="7"/>
      <c r="D56" s="7"/>
      <c r="E56" s="7">
        <v>4</v>
      </c>
      <c r="F56" s="7">
        <v>2</v>
      </c>
      <c r="G56" s="7">
        <v>6</v>
      </c>
      <c r="H56" s="7"/>
      <c r="I56" s="8"/>
      <c r="J56" s="8">
        <f t="shared" si="4"/>
        <v>0.33333333333333331</v>
      </c>
    </row>
    <row r="57" spans="1:10" x14ac:dyDescent="0.25">
      <c r="A57" s="38" t="s">
        <v>79</v>
      </c>
      <c r="B57" s="7">
        <v>2014</v>
      </c>
      <c r="C57" s="7"/>
      <c r="D57" s="7"/>
      <c r="E57" s="7">
        <v>9</v>
      </c>
      <c r="F57" s="7">
        <v>3</v>
      </c>
      <c r="G57" s="7">
        <v>12</v>
      </c>
      <c r="H57" s="7"/>
      <c r="I57" s="8"/>
      <c r="J57" s="8">
        <f t="shared" si="4"/>
        <v>0.25</v>
      </c>
    </row>
    <row r="58" spans="1:10" x14ac:dyDescent="0.25">
      <c r="A58" s="38" t="s">
        <v>80</v>
      </c>
      <c r="B58" s="7">
        <v>2014</v>
      </c>
      <c r="C58" s="7">
        <v>39</v>
      </c>
      <c r="D58" s="7">
        <v>19</v>
      </c>
      <c r="E58" s="7">
        <v>41</v>
      </c>
      <c r="F58" s="7">
        <v>17</v>
      </c>
      <c r="G58" s="7">
        <v>58</v>
      </c>
      <c r="H58" s="7"/>
      <c r="I58" s="8">
        <f t="shared" si="5"/>
        <v>0.32758620689655171</v>
      </c>
      <c r="J58" s="8">
        <f t="shared" si="4"/>
        <v>0.29310344827586204</v>
      </c>
    </row>
    <row r="59" spans="1:10" x14ac:dyDescent="0.25">
      <c r="A59" s="38" t="s">
        <v>81</v>
      </c>
      <c r="B59" s="7">
        <v>2014</v>
      </c>
      <c r="C59" s="7">
        <v>14</v>
      </c>
      <c r="D59" s="7">
        <v>7</v>
      </c>
      <c r="E59" s="7">
        <v>18</v>
      </c>
      <c r="F59" s="7">
        <v>3</v>
      </c>
      <c r="G59" s="7">
        <v>21</v>
      </c>
      <c r="H59" s="7"/>
      <c r="I59" s="8">
        <f t="shared" si="5"/>
        <v>0.33333333333333331</v>
      </c>
      <c r="J59" s="8">
        <f t="shared" si="4"/>
        <v>0.14285714285714285</v>
      </c>
    </row>
    <row r="60" spans="1:10" x14ac:dyDescent="0.25">
      <c r="A60" s="7" t="s">
        <v>84</v>
      </c>
      <c r="B60" s="7">
        <v>2014</v>
      </c>
      <c r="C60" s="7"/>
      <c r="D60" s="7"/>
      <c r="E60" s="7">
        <v>11</v>
      </c>
      <c r="F60" s="7">
        <v>1</v>
      </c>
      <c r="G60" s="7">
        <v>12</v>
      </c>
      <c r="H60" s="7"/>
      <c r="I60" s="8"/>
      <c r="J60" s="8">
        <f t="shared" si="4"/>
        <v>8.3333333333333329E-2</v>
      </c>
    </row>
    <row r="61" spans="1:10" x14ac:dyDescent="0.25">
      <c r="A61" s="7"/>
      <c r="B61" s="7"/>
      <c r="C61" s="7"/>
      <c r="D61" s="7"/>
      <c r="E61" s="7"/>
      <c r="F61" s="7"/>
      <c r="G61" s="7"/>
      <c r="H61" s="7"/>
      <c r="I61" s="8"/>
      <c r="J61" s="8"/>
    </row>
    <row r="62" spans="1:10" x14ac:dyDescent="0.25">
      <c r="A62" s="38" t="s">
        <v>85</v>
      </c>
      <c r="B62" s="7"/>
      <c r="D62" s="7"/>
      <c r="E62" s="7">
        <f>SUM(E35:E60)</f>
        <v>975</v>
      </c>
      <c r="F62" s="7">
        <f>SUM(F35:F60)</f>
        <v>262</v>
      </c>
      <c r="G62" s="7">
        <f>F62+E62</f>
        <v>1237</v>
      </c>
      <c r="H62" s="7"/>
      <c r="I62" s="8" t="s">
        <v>16</v>
      </c>
      <c r="J62" s="8">
        <f t="shared" ref="J62" si="6">F62/(E62+F62)</f>
        <v>0.211802748585287</v>
      </c>
    </row>
    <row r="63" spans="1:10" x14ac:dyDescent="0.25">
      <c r="A63" s="38" t="s">
        <v>86</v>
      </c>
      <c r="B63" s="7"/>
      <c r="C63" s="7">
        <f>SUM(C35:C60)</f>
        <v>814</v>
      </c>
      <c r="D63" s="7">
        <f>SUM(D35:D60)</f>
        <v>342</v>
      </c>
      <c r="E63" s="7"/>
      <c r="F63" s="7"/>
      <c r="G63" s="7"/>
      <c r="H63" s="7"/>
      <c r="I63" s="8">
        <f>D63/(D63+C63)</f>
        <v>0.29584775086505188</v>
      </c>
      <c r="J63" s="8"/>
    </row>
    <row r="64" spans="1:10" x14ac:dyDescent="0.25">
      <c r="A64" s="7"/>
      <c r="B64" s="7"/>
      <c r="C64" s="7"/>
      <c r="D64" s="7"/>
      <c r="E64" s="7"/>
      <c r="F64" s="7"/>
      <c r="G64" s="7"/>
      <c r="H64" s="7"/>
      <c r="I64" s="8"/>
      <c r="J64" s="8"/>
    </row>
    <row r="65" spans="1:10" x14ac:dyDescent="0.25">
      <c r="A65" s="7" t="s">
        <v>54</v>
      </c>
      <c r="B65" s="7">
        <v>2010</v>
      </c>
      <c r="C65" s="7"/>
      <c r="D65" s="7"/>
      <c r="E65" s="7">
        <v>7</v>
      </c>
      <c r="F65" s="7">
        <v>1</v>
      </c>
      <c r="G65" s="7">
        <v>8</v>
      </c>
      <c r="H65" s="7"/>
      <c r="I65" s="8"/>
      <c r="J65" s="8">
        <f t="shared" ref="J65" si="7">F65/(E65+F65)</f>
        <v>0.125</v>
      </c>
    </row>
    <row r="66" spans="1:10" x14ac:dyDescent="0.25">
      <c r="A66" s="38" t="s">
        <v>55</v>
      </c>
      <c r="B66" s="7">
        <v>2010</v>
      </c>
      <c r="C66" s="7"/>
      <c r="D66" s="7"/>
      <c r="E66" s="7">
        <v>8</v>
      </c>
      <c r="F66" s="7">
        <v>0</v>
      </c>
      <c r="G66" s="7">
        <v>8</v>
      </c>
      <c r="H66" s="7"/>
      <c r="I66" s="8"/>
      <c r="J66" s="8">
        <f t="shared" ref="J66:J88" si="8">F66/(E66+F66)</f>
        <v>0</v>
      </c>
    </row>
    <row r="67" spans="1:10" x14ac:dyDescent="0.25">
      <c r="A67" s="7" t="s">
        <v>59</v>
      </c>
      <c r="B67" s="7">
        <v>2010</v>
      </c>
      <c r="C67" s="7">
        <v>159</v>
      </c>
      <c r="D67" s="7">
        <v>55</v>
      </c>
      <c r="E67" s="7">
        <v>182</v>
      </c>
      <c r="F67" s="7">
        <v>32</v>
      </c>
      <c r="G67" s="7">
        <v>214</v>
      </c>
      <c r="H67" s="7"/>
      <c r="I67" s="8">
        <f t="shared" ref="I67:I88" si="9">D67/(C67+D67)</f>
        <v>0.2570093457943925</v>
      </c>
      <c r="J67" s="8">
        <f t="shared" si="8"/>
        <v>0.14953271028037382</v>
      </c>
    </row>
    <row r="68" spans="1:10" x14ac:dyDescent="0.25">
      <c r="A68" s="7" t="s">
        <v>60</v>
      </c>
      <c r="B68" s="7">
        <v>2010</v>
      </c>
      <c r="C68" s="7">
        <v>96</v>
      </c>
      <c r="D68" s="7">
        <v>30</v>
      </c>
      <c r="E68" s="7">
        <v>107</v>
      </c>
      <c r="F68" s="7">
        <v>19</v>
      </c>
      <c r="G68" s="7">
        <v>126</v>
      </c>
      <c r="H68" s="7"/>
      <c r="I68" s="8">
        <f t="shared" si="9"/>
        <v>0.23809523809523808</v>
      </c>
      <c r="J68" s="8">
        <f t="shared" si="8"/>
        <v>0.15079365079365079</v>
      </c>
    </row>
    <row r="69" spans="1:10" x14ac:dyDescent="0.25">
      <c r="A69" s="7" t="s">
        <v>61</v>
      </c>
      <c r="B69" s="7">
        <v>2010</v>
      </c>
      <c r="C69" s="7"/>
      <c r="D69" s="7"/>
      <c r="E69" s="7">
        <v>5</v>
      </c>
      <c r="F69" s="7">
        <v>1</v>
      </c>
      <c r="G69" s="7">
        <v>6</v>
      </c>
      <c r="H69" s="7"/>
      <c r="I69" s="8" t="s">
        <v>16</v>
      </c>
      <c r="J69" s="8">
        <f t="shared" si="8"/>
        <v>0.16666666666666666</v>
      </c>
    </row>
    <row r="70" spans="1:10" x14ac:dyDescent="0.25">
      <c r="A70" s="7" t="s">
        <v>62</v>
      </c>
      <c r="B70" s="7">
        <v>2010</v>
      </c>
      <c r="C70" s="7">
        <v>27</v>
      </c>
      <c r="D70" s="7">
        <v>7</v>
      </c>
      <c r="E70" s="7">
        <v>29</v>
      </c>
      <c r="F70" s="7">
        <v>5</v>
      </c>
      <c r="G70" s="7">
        <v>34</v>
      </c>
      <c r="H70" s="7"/>
      <c r="I70" s="8">
        <f t="shared" si="9"/>
        <v>0.20588235294117646</v>
      </c>
      <c r="J70" s="8">
        <f t="shared" si="8"/>
        <v>0.14705882352941177</v>
      </c>
    </row>
    <row r="71" spans="1:10" x14ac:dyDescent="0.25">
      <c r="A71" s="10" t="s">
        <v>63</v>
      </c>
      <c r="B71" s="7">
        <v>2010</v>
      </c>
      <c r="C71" s="7">
        <v>51</v>
      </c>
      <c r="D71" s="7">
        <v>34</v>
      </c>
      <c r="E71" s="7">
        <v>56</v>
      </c>
      <c r="F71" s="7">
        <v>29</v>
      </c>
      <c r="G71" s="7">
        <v>85</v>
      </c>
      <c r="H71" s="7"/>
      <c r="I71" s="8">
        <f t="shared" si="9"/>
        <v>0.4</v>
      </c>
      <c r="J71" s="8">
        <f t="shared" si="8"/>
        <v>0.3411764705882353</v>
      </c>
    </row>
    <row r="72" spans="1:10" x14ac:dyDescent="0.25">
      <c r="A72" s="7" t="s">
        <v>64</v>
      </c>
      <c r="B72" s="7">
        <v>2010</v>
      </c>
      <c r="C72" s="7"/>
      <c r="D72" s="7"/>
      <c r="E72" s="7">
        <v>6</v>
      </c>
      <c r="F72" s="7">
        <v>2</v>
      </c>
      <c r="G72" s="7">
        <v>8</v>
      </c>
      <c r="H72" s="7"/>
      <c r="I72" s="8" t="s">
        <v>16</v>
      </c>
      <c r="J72" s="8">
        <f t="shared" si="8"/>
        <v>0.25</v>
      </c>
    </row>
    <row r="73" spans="1:10" x14ac:dyDescent="0.25">
      <c r="A73" s="38" t="s">
        <v>65</v>
      </c>
      <c r="B73" s="7">
        <v>2010</v>
      </c>
      <c r="C73" s="7">
        <v>12</v>
      </c>
      <c r="D73" s="7">
        <v>1</v>
      </c>
      <c r="E73" s="7">
        <v>10</v>
      </c>
      <c r="F73" s="7">
        <v>3</v>
      </c>
      <c r="G73" s="7">
        <v>13</v>
      </c>
      <c r="H73" s="7"/>
      <c r="I73" s="8">
        <f t="shared" si="9"/>
        <v>7.6923076923076927E-2</v>
      </c>
      <c r="J73" s="8">
        <f t="shared" si="8"/>
        <v>0.23076923076923078</v>
      </c>
    </row>
    <row r="74" spans="1:10" x14ac:dyDescent="0.25">
      <c r="A74" s="7" t="s">
        <v>66</v>
      </c>
      <c r="B74" s="7">
        <v>2010</v>
      </c>
      <c r="C74" s="7">
        <v>27</v>
      </c>
      <c r="D74" s="7">
        <v>11</v>
      </c>
      <c r="E74" s="7">
        <v>35</v>
      </c>
      <c r="F74" s="7">
        <v>3</v>
      </c>
      <c r="G74" s="7">
        <v>38</v>
      </c>
      <c r="H74" s="7"/>
      <c r="I74" s="8">
        <f t="shared" si="9"/>
        <v>0.28947368421052633</v>
      </c>
      <c r="J74" s="8">
        <f t="shared" si="8"/>
        <v>7.8947368421052627E-2</v>
      </c>
    </row>
    <row r="75" spans="1:10" x14ac:dyDescent="0.25">
      <c r="A75" s="7" t="s">
        <v>67</v>
      </c>
      <c r="B75" s="7">
        <v>2010</v>
      </c>
      <c r="C75" s="7">
        <v>54</v>
      </c>
      <c r="D75" s="7">
        <v>18</v>
      </c>
      <c r="E75" s="7">
        <v>61</v>
      </c>
      <c r="F75" s="7">
        <v>11</v>
      </c>
      <c r="G75" s="7">
        <v>72</v>
      </c>
      <c r="H75" s="7"/>
      <c r="I75" s="8">
        <f t="shared" si="9"/>
        <v>0.25</v>
      </c>
      <c r="J75" s="8">
        <f t="shared" si="8"/>
        <v>0.15277777777777779</v>
      </c>
    </row>
    <row r="76" spans="1:10" x14ac:dyDescent="0.25">
      <c r="A76" s="41" t="s">
        <v>68</v>
      </c>
      <c r="B76" s="7">
        <v>2010</v>
      </c>
      <c r="C76" s="7">
        <v>19</v>
      </c>
      <c r="D76" s="7">
        <v>3</v>
      </c>
      <c r="E76" s="7">
        <v>19</v>
      </c>
      <c r="F76" s="7">
        <v>3</v>
      </c>
      <c r="G76" s="7">
        <v>22</v>
      </c>
      <c r="H76" s="7"/>
      <c r="I76" s="8">
        <f t="shared" si="9"/>
        <v>0.13636363636363635</v>
      </c>
      <c r="J76" s="8">
        <f t="shared" si="8"/>
        <v>0.13636363636363635</v>
      </c>
    </row>
    <row r="77" spans="1:10" x14ac:dyDescent="0.25">
      <c r="A77" s="39" t="s">
        <v>69</v>
      </c>
      <c r="B77" s="7">
        <v>2010</v>
      </c>
      <c r="C77" s="7">
        <v>115</v>
      </c>
      <c r="D77" s="7">
        <v>43</v>
      </c>
      <c r="E77" s="7">
        <v>123</v>
      </c>
      <c r="F77" s="7">
        <v>35</v>
      </c>
      <c r="G77" s="7">
        <v>158</v>
      </c>
      <c r="H77" s="7"/>
      <c r="I77" s="8">
        <f t="shared" si="9"/>
        <v>0.27215189873417722</v>
      </c>
      <c r="J77" s="8">
        <f t="shared" si="8"/>
        <v>0.22151898734177214</v>
      </c>
    </row>
    <row r="78" spans="1:10" x14ac:dyDescent="0.25">
      <c r="A78" s="41" t="s">
        <v>70</v>
      </c>
      <c r="B78" s="7">
        <v>2010</v>
      </c>
      <c r="C78" s="7">
        <v>15</v>
      </c>
      <c r="D78" s="7">
        <v>7</v>
      </c>
      <c r="E78" s="7">
        <v>17</v>
      </c>
      <c r="F78" s="7">
        <v>5</v>
      </c>
      <c r="G78" s="7">
        <v>22</v>
      </c>
      <c r="H78" s="7"/>
      <c r="I78" s="8">
        <f t="shared" si="9"/>
        <v>0.31818181818181818</v>
      </c>
      <c r="J78" s="8">
        <f t="shared" si="8"/>
        <v>0.22727272727272727</v>
      </c>
    </row>
    <row r="79" spans="1:10" x14ac:dyDescent="0.25">
      <c r="A79" s="39" t="s">
        <v>71</v>
      </c>
      <c r="B79" s="7">
        <v>2010</v>
      </c>
      <c r="C79" s="7">
        <v>76</v>
      </c>
      <c r="D79" s="7">
        <v>26</v>
      </c>
      <c r="E79" s="7">
        <v>65</v>
      </c>
      <c r="F79" s="7">
        <v>3</v>
      </c>
      <c r="G79" s="7">
        <v>102</v>
      </c>
      <c r="H79" s="7"/>
      <c r="I79" s="8">
        <f t="shared" si="9"/>
        <v>0.25490196078431371</v>
      </c>
      <c r="J79" s="8">
        <f t="shared" si="8"/>
        <v>4.4117647058823532E-2</v>
      </c>
    </row>
    <row r="80" spans="1:10" x14ac:dyDescent="0.25">
      <c r="A80" s="40" t="s">
        <v>72</v>
      </c>
      <c r="B80" s="7">
        <v>2010</v>
      </c>
      <c r="C80" s="7">
        <v>17</v>
      </c>
      <c r="D80" s="7">
        <v>9</v>
      </c>
      <c r="E80" s="7">
        <v>22</v>
      </c>
      <c r="F80" s="7">
        <v>4</v>
      </c>
      <c r="G80" s="7">
        <v>26</v>
      </c>
      <c r="H80" s="7"/>
      <c r="I80" s="8">
        <f t="shared" si="9"/>
        <v>0.34615384615384615</v>
      </c>
      <c r="J80" s="8">
        <f t="shared" si="8"/>
        <v>0.15384615384615385</v>
      </c>
    </row>
    <row r="81" spans="1:10" x14ac:dyDescent="0.25">
      <c r="A81" s="40" t="s">
        <v>73</v>
      </c>
      <c r="B81" s="7">
        <v>2010</v>
      </c>
      <c r="C81" s="7">
        <v>14</v>
      </c>
      <c r="D81" s="7">
        <v>10</v>
      </c>
      <c r="E81" s="7">
        <v>16</v>
      </c>
      <c r="F81" s="7">
        <v>8</v>
      </c>
      <c r="G81" s="7">
        <v>24</v>
      </c>
      <c r="H81" s="7"/>
      <c r="I81" s="8">
        <f t="shared" si="9"/>
        <v>0.41666666666666669</v>
      </c>
      <c r="J81" s="8">
        <f t="shared" si="8"/>
        <v>0.33333333333333331</v>
      </c>
    </row>
    <row r="82" spans="1:10" x14ac:dyDescent="0.25">
      <c r="A82" s="38" t="s">
        <v>74</v>
      </c>
      <c r="B82" s="7">
        <v>2010</v>
      </c>
      <c r="C82" s="7">
        <v>12</v>
      </c>
      <c r="D82" s="7">
        <v>1</v>
      </c>
      <c r="E82" s="7">
        <v>9</v>
      </c>
      <c r="F82" s="7">
        <v>4</v>
      </c>
      <c r="G82" s="7">
        <v>13</v>
      </c>
      <c r="H82" s="7"/>
      <c r="I82" s="8">
        <f t="shared" si="9"/>
        <v>7.6923076923076927E-2</v>
      </c>
      <c r="J82" s="8">
        <f t="shared" si="8"/>
        <v>0.30769230769230771</v>
      </c>
    </row>
    <row r="83" spans="1:10" x14ac:dyDescent="0.25">
      <c r="A83" s="38" t="s">
        <v>75</v>
      </c>
      <c r="B83" s="7">
        <v>2010</v>
      </c>
      <c r="C83" s="7">
        <v>58</v>
      </c>
      <c r="D83" s="7">
        <v>8</v>
      </c>
      <c r="E83" s="7">
        <v>60</v>
      </c>
      <c r="F83" s="7">
        <v>6</v>
      </c>
      <c r="G83" s="7">
        <v>66</v>
      </c>
      <c r="H83" s="7"/>
      <c r="I83" s="8">
        <f t="shared" si="9"/>
        <v>0.12121212121212122</v>
      </c>
      <c r="J83" s="8">
        <f t="shared" si="8"/>
        <v>9.0909090909090912E-2</v>
      </c>
    </row>
    <row r="84" spans="1:10" x14ac:dyDescent="0.25">
      <c r="A84" s="38" t="s">
        <v>76</v>
      </c>
      <c r="B84" s="7">
        <v>2010</v>
      </c>
      <c r="C84" s="7">
        <v>26</v>
      </c>
      <c r="D84" s="7">
        <v>21</v>
      </c>
      <c r="E84" s="7">
        <v>34</v>
      </c>
      <c r="F84" s="7">
        <v>13</v>
      </c>
      <c r="G84" s="7">
        <v>47</v>
      </c>
      <c r="H84" s="7"/>
      <c r="I84" s="8">
        <f t="shared" si="9"/>
        <v>0.44680851063829785</v>
      </c>
      <c r="J84" s="8">
        <f t="shared" si="8"/>
        <v>0.27659574468085107</v>
      </c>
    </row>
    <row r="85" spans="1:10" x14ac:dyDescent="0.25">
      <c r="A85" s="39" t="s">
        <v>77</v>
      </c>
      <c r="B85" s="7">
        <v>2010</v>
      </c>
      <c r="C85" s="7">
        <v>12</v>
      </c>
      <c r="D85" s="7">
        <v>6</v>
      </c>
      <c r="E85" s="7">
        <v>12</v>
      </c>
      <c r="F85" s="7">
        <v>6</v>
      </c>
      <c r="G85" s="7">
        <v>18</v>
      </c>
      <c r="H85" s="7"/>
      <c r="I85" s="8">
        <f t="shared" si="9"/>
        <v>0.33333333333333331</v>
      </c>
      <c r="J85" s="8">
        <f t="shared" si="8"/>
        <v>0.33333333333333331</v>
      </c>
    </row>
    <row r="86" spans="1:10" x14ac:dyDescent="0.25">
      <c r="A86" s="40" t="s">
        <v>79</v>
      </c>
      <c r="B86" s="7">
        <v>2010</v>
      </c>
      <c r="C86" s="7"/>
      <c r="D86" s="7"/>
      <c r="E86" s="7">
        <v>7</v>
      </c>
      <c r="F86" s="7">
        <v>3</v>
      </c>
      <c r="G86" s="7">
        <v>10</v>
      </c>
      <c r="H86" s="7"/>
      <c r="I86" s="8" t="s">
        <v>16</v>
      </c>
      <c r="J86" s="8">
        <f t="shared" si="8"/>
        <v>0.3</v>
      </c>
    </row>
    <row r="87" spans="1:10" x14ac:dyDescent="0.25">
      <c r="A87" s="40" t="s">
        <v>80</v>
      </c>
      <c r="B87" s="7">
        <v>2010</v>
      </c>
      <c r="C87" s="7">
        <v>18</v>
      </c>
      <c r="D87" s="7">
        <v>4</v>
      </c>
      <c r="E87" s="7">
        <v>16</v>
      </c>
      <c r="F87" s="7">
        <v>6</v>
      </c>
      <c r="G87" s="7">
        <v>22</v>
      </c>
      <c r="H87" s="7"/>
      <c r="I87" s="8">
        <f t="shared" si="9"/>
        <v>0.18181818181818182</v>
      </c>
      <c r="J87" s="8">
        <f t="shared" si="8"/>
        <v>0.27272727272727271</v>
      </c>
    </row>
    <row r="88" spans="1:10" x14ac:dyDescent="0.25">
      <c r="A88" s="38" t="s">
        <v>81</v>
      </c>
      <c r="B88" s="7">
        <v>2010</v>
      </c>
      <c r="C88" s="7">
        <v>17</v>
      </c>
      <c r="D88" s="7">
        <v>8</v>
      </c>
      <c r="E88" s="7">
        <v>22</v>
      </c>
      <c r="F88" s="7">
        <v>3</v>
      </c>
      <c r="G88" s="7">
        <v>25</v>
      </c>
      <c r="H88" s="7"/>
      <c r="I88" s="8">
        <f t="shared" si="9"/>
        <v>0.32</v>
      </c>
      <c r="J88" s="8">
        <f t="shared" si="8"/>
        <v>0.12</v>
      </c>
    </row>
    <row r="90" spans="1:10" x14ac:dyDescent="0.25">
      <c r="A90" s="38" t="s">
        <v>87</v>
      </c>
      <c r="B90" s="7"/>
      <c r="D90" s="7"/>
      <c r="E90" s="7">
        <f>SUM(E65:E88)</f>
        <v>928</v>
      </c>
      <c r="F90" s="7">
        <f>SUM(F65:F88)</f>
        <v>205</v>
      </c>
      <c r="G90" s="7">
        <f>F90+E90</f>
        <v>1133</v>
      </c>
      <c r="H90" s="7"/>
      <c r="I90" s="8" t="s">
        <v>16</v>
      </c>
      <c r="J90" s="8">
        <f>F90/(F90+E90)</f>
        <v>0.18093556928508384</v>
      </c>
    </row>
    <row r="91" spans="1:10" x14ac:dyDescent="0.25">
      <c r="A91" s="38" t="s">
        <v>88</v>
      </c>
      <c r="B91" s="7"/>
      <c r="C91" s="7">
        <f>SUM(C65:C88)</f>
        <v>825</v>
      </c>
      <c r="D91" s="7">
        <f>SUM(D65:D88)</f>
        <v>302</v>
      </c>
      <c r="E91" s="7"/>
      <c r="F91" s="7"/>
      <c r="G91" s="7"/>
      <c r="H91" s="7"/>
      <c r="I91" s="8">
        <f>D91/(D91+C91)</f>
        <v>0.26796805678793256</v>
      </c>
      <c r="J91" s="8"/>
    </row>
  </sheetData>
  <mergeCells count="1">
    <mergeCell ref="M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007F-6AAE-40CD-BA88-7418D5A5162E}">
  <dimension ref="A1:U61"/>
  <sheetViews>
    <sheetView workbookViewId="0">
      <selection activeCell="A58" sqref="A58:XFD58"/>
    </sheetView>
  </sheetViews>
  <sheetFormatPr defaultRowHeight="15" x14ac:dyDescent="0.25"/>
  <cols>
    <col min="1" max="1" width="44.7109375" style="11" bestFit="1" customWidth="1"/>
    <col min="2" max="21" width="10.140625" style="11" customWidth="1"/>
    <col min="22" max="16384" width="9.140625" style="11"/>
  </cols>
  <sheetData>
    <row r="1" spans="1:21" x14ac:dyDescent="0.25">
      <c r="A1" s="45" t="s">
        <v>89</v>
      </c>
    </row>
    <row r="2" spans="1:21" x14ac:dyDescent="0.25">
      <c r="B2" s="52" t="s">
        <v>18</v>
      </c>
      <c r="C2" s="52"/>
      <c r="D2" s="52"/>
      <c r="E2" s="52"/>
      <c r="F2" s="52" t="s">
        <v>19</v>
      </c>
      <c r="G2" s="52"/>
      <c r="H2" s="52"/>
      <c r="I2" s="52"/>
      <c r="J2" s="52">
        <v>2018</v>
      </c>
      <c r="K2" s="52"/>
      <c r="L2" s="52"/>
      <c r="M2" s="52"/>
      <c r="N2" s="52">
        <v>2014</v>
      </c>
      <c r="O2" s="52"/>
      <c r="P2" s="52"/>
      <c r="Q2" s="52"/>
      <c r="R2" s="52">
        <v>2010</v>
      </c>
      <c r="S2" s="52"/>
      <c r="T2" s="52"/>
      <c r="U2" s="52"/>
    </row>
    <row r="3" spans="1:21" x14ac:dyDescent="0.25">
      <c r="A3" s="7" t="s">
        <v>51</v>
      </c>
      <c r="B3" s="37">
        <v>2018</v>
      </c>
      <c r="C3" s="37">
        <v>2014</v>
      </c>
      <c r="D3" s="37">
        <v>2010</v>
      </c>
      <c r="E3" s="37" t="s">
        <v>90</v>
      </c>
      <c r="F3" s="37">
        <v>2018</v>
      </c>
      <c r="G3" s="37">
        <v>2014</v>
      </c>
      <c r="H3" s="37">
        <v>2010</v>
      </c>
      <c r="I3" s="37" t="s">
        <v>90</v>
      </c>
      <c r="J3" s="7" t="s">
        <v>36</v>
      </c>
      <c r="K3" s="7" t="s">
        <v>37</v>
      </c>
      <c r="L3" s="7" t="s">
        <v>11</v>
      </c>
      <c r="M3" s="7" t="s">
        <v>10</v>
      </c>
      <c r="N3" s="7" t="s">
        <v>36</v>
      </c>
      <c r="O3" s="7" t="s">
        <v>37</v>
      </c>
      <c r="P3" s="7" t="s">
        <v>11</v>
      </c>
      <c r="Q3" s="7" t="s">
        <v>10</v>
      </c>
      <c r="R3" s="7" t="s">
        <v>36</v>
      </c>
      <c r="S3" s="7" t="s">
        <v>37</v>
      </c>
      <c r="T3" s="7" t="s">
        <v>11</v>
      </c>
      <c r="U3" s="7" t="s">
        <v>10</v>
      </c>
    </row>
    <row r="4" spans="1:21" x14ac:dyDescent="0.25">
      <c r="A4" s="7" t="s">
        <v>54</v>
      </c>
      <c r="B4" s="8"/>
      <c r="C4" s="8"/>
      <c r="D4" s="8"/>
      <c r="E4" s="8"/>
      <c r="F4" s="8">
        <f>M4/(M4+L4)</f>
        <v>8.3333333333333329E-2</v>
      </c>
      <c r="G4" s="8">
        <f>Q4/(Q4+P4)</f>
        <v>0.2</v>
      </c>
      <c r="H4" s="8">
        <f>U4/(U4+T4)</f>
        <v>0.125</v>
      </c>
      <c r="I4" s="8">
        <f>F4-G4</f>
        <v>-0.11666666666666668</v>
      </c>
      <c r="J4" s="7"/>
      <c r="K4" s="7"/>
      <c r="L4" s="7">
        <v>11</v>
      </c>
      <c r="M4" s="7">
        <v>1</v>
      </c>
      <c r="N4" s="7"/>
      <c r="O4" s="7"/>
      <c r="P4" s="7">
        <v>4</v>
      </c>
      <c r="Q4" s="7">
        <v>1</v>
      </c>
      <c r="R4" s="7"/>
      <c r="S4" s="7"/>
      <c r="T4" s="7">
        <v>7</v>
      </c>
      <c r="U4" s="7">
        <v>1</v>
      </c>
    </row>
    <row r="5" spans="1:21" x14ac:dyDescent="0.25">
      <c r="A5" s="38" t="s">
        <v>55</v>
      </c>
      <c r="B5" s="8"/>
      <c r="C5" s="8"/>
      <c r="D5" s="8"/>
      <c r="E5" s="8"/>
      <c r="F5" s="8">
        <f>M5/(M5+L5)</f>
        <v>0.25</v>
      </c>
      <c r="G5" s="8">
        <f>Q5/(Q5+P5)</f>
        <v>0.2857142857142857</v>
      </c>
      <c r="H5" s="8">
        <f>U5/(U5+T5)</f>
        <v>0</v>
      </c>
      <c r="I5" s="8">
        <f>F5-G5</f>
        <v>-3.5714285714285698E-2</v>
      </c>
      <c r="J5" s="7"/>
      <c r="K5" s="7"/>
      <c r="L5" s="7">
        <v>6</v>
      </c>
      <c r="M5" s="7">
        <v>2</v>
      </c>
      <c r="N5" s="7"/>
      <c r="O5" s="7"/>
      <c r="P5" s="7">
        <v>5</v>
      </c>
      <c r="Q5" s="7">
        <v>2</v>
      </c>
      <c r="R5" s="7"/>
      <c r="S5" s="7"/>
      <c r="T5" s="7">
        <v>8</v>
      </c>
      <c r="U5" s="7">
        <v>0</v>
      </c>
    </row>
    <row r="6" spans="1:21" x14ac:dyDescent="0.25">
      <c r="A6" s="41" t="s">
        <v>59</v>
      </c>
      <c r="B6" s="8">
        <f>K6/(K6+J6)</f>
        <v>0.29347826086956524</v>
      </c>
      <c r="C6" s="8">
        <f>O6/(N6+O6)</f>
        <v>0.26315789473684209</v>
      </c>
      <c r="D6" s="8">
        <f>S6/(S6+R6)</f>
        <v>0.2570093457943925</v>
      </c>
      <c r="E6" s="8">
        <f>B6-C6</f>
        <v>3.0320366132723153E-2</v>
      </c>
      <c r="F6" s="8">
        <f>M6/(M6+L6)</f>
        <v>0.17391304347826086</v>
      </c>
      <c r="G6" s="8">
        <f>Q6/(Q6+P6)</f>
        <v>0.15789473684210525</v>
      </c>
      <c r="H6" s="8">
        <f>U6/(U6+T6)</f>
        <v>0.14953271028037382</v>
      </c>
      <c r="I6" s="8">
        <f>F6-G6</f>
        <v>1.601830663615561E-2</v>
      </c>
      <c r="J6" s="7">
        <v>130</v>
      </c>
      <c r="K6" s="7">
        <v>54</v>
      </c>
      <c r="L6" s="7">
        <v>152</v>
      </c>
      <c r="M6" s="7">
        <v>32</v>
      </c>
      <c r="N6" s="7">
        <v>140</v>
      </c>
      <c r="O6" s="7">
        <v>50</v>
      </c>
      <c r="P6" s="7">
        <v>160</v>
      </c>
      <c r="Q6" s="7">
        <v>30</v>
      </c>
      <c r="R6" s="7">
        <v>159</v>
      </c>
      <c r="S6" s="7">
        <v>55</v>
      </c>
      <c r="T6" s="7">
        <v>182</v>
      </c>
      <c r="U6" s="7">
        <v>32</v>
      </c>
    </row>
    <row r="7" spans="1:21" x14ac:dyDescent="0.25">
      <c r="A7" s="41" t="s">
        <v>60</v>
      </c>
      <c r="B7" s="8">
        <f>K7/(K7+J7)</f>
        <v>0.30188679245283018</v>
      </c>
      <c r="C7" s="8">
        <f>O7/(N7+O7)</f>
        <v>0.29245283018867924</v>
      </c>
      <c r="D7" s="8">
        <f>S7/(S7+R7)</f>
        <v>0.23809523809523808</v>
      </c>
      <c r="E7" s="8">
        <f t="shared" ref="E7:E26" si="0">B7-C7</f>
        <v>9.4339622641509413E-3</v>
      </c>
      <c r="F7" s="8">
        <f>M7/(M7+L7)</f>
        <v>0.18867924528301888</v>
      </c>
      <c r="G7" s="8">
        <f>Q7/(Q7+P7)</f>
        <v>0.14150943396226415</v>
      </c>
      <c r="H7" s="8">
        <f>U7/(U7+T7)</f>
        <v>0.15079365079365079</v>
      </c>
      <c r="I7" s="8">
        <f>F7-G7</f>
        <v>4.7169811320754734E-2</v>
      </c>
      <c r="J7" s="7">
        <v>74</v>
      </c>
      <c r="K7" s="7">
        <v>32</v>
      </c>
      <c r="L7" s="7">
        <v>86</v>
      </c>
      <c r="M7" s="7">
        <v>20</v>
      </c>
      <c r="N7" s="7">
        <v>75</v>
      </c>
      <c r="O7" s="7">
        <v>31</v>
      </c>
      <c r="P7" s="7">
        <v>91</v>
      </c>
      <c r="Q7" s="7">
        <v>15</v>
      </c>
      <c r="R7" s="7">
        <v>96</v>
      </c>
      <c r="S7" s="7">
        <v>30</v>
      </c>
      <c r="T7" s="7">
        <v>107</v>
      </c>
      <c r="U7" s="7">
        <v>19</v>
      </c>
    </row>
    <row r="8" spans="1:21" x14ac:dyDescent="0.25">
      <c r="A8" s="41" t="s">
        <v>62</v>
      </c>
      <c r="B8" s="8">
        <f>K8/(K8+J8)</f>
        <v>0.2</v>
      </c>
      <c r="C8" s="8">
        <f>O8/(N8+O8)</f>
        <v>0.22222222222222221</v>
      </c>
      <c r="D8" s="8">
        <f>S8/(S8+R8)</f>
        <v>0.20588235294117646</v>
      </c>
      <c r="E8" s="8">
        <f t="shared" si="0"/>
        <v>-2.2222222222222199E-2</v>
      </c>
      <c r="F8" s="8">
        <f>M8/(M8+L8)</f>
        <v>0.16</v>
      </c>
      <c r="G8" s="8">
        <f t="shared" ref="G8:G23" si="1">Q8/(Q8+P8)</f>
        <v>0.14814814814814814</v>
      </c>
      <c r="H8" s="8">
        <f t="shared" ref="H8:H23" si="2">U8/(U8+T8)</f>
        <v>0.14705882352941177</v>
      </c>
      <c r="I8" s="8">
        <f t="shared" ref="I8:I23" si="3">F8-G8</f>
        <v>1.1851851851851863E-2</v>
      </c>
      <c r="J8" s="7">
        <v>20</v>
      </c>
      <c r="K8" s="7">
        <v>5</v>
      </c>
      <c r="L8" s="7">
        <v>21</v>
      </c>
      <c r="M8" s="7">
        <v>4</v>
      </c>
      <c r="N8" s="7">
        <v>21</v>
      </c>
      <c r="O8" s="7">
        <v>6</v>
      </c>
      <c r="P8" s="7">
        <v>23</v>
      </c>
      <c r="Q8" s="7">
        <v>4</v>
      </c>
      <c r="R8" s="7">
        <v>27</v>
      </c>
      <c r="S8" s="7">
        <v>7</v>
      </c>
      <c r="T8" s="7">
        <v>29</v>
      </c>
      <c r="U8" s="7">
        <v>5</v>
      </c>
    </row>
    <row r="9" spans="1:21" x14ac:dyDescent="0.25">
      <c r="A9" s="10" t="s">
        <v>63</v>
      </c>
      <c r="B9" s="8">
        <f>K9/(K9+J9)</f>
        <v>0.47706422018348627</v>
      </c>
      <c r="C9" s="8">
        <f>O9/(N9+O9)</f>
        <v>0.43478260869565216</v>
      </c>
      <c r="D9" s="8">
        <f>S9/(S9+R9)</f>
        <v>0.4</v>
      </c>
      <c r="E9" s="8">
        <f t="shared" si="0"/>
        <v>4.2281611487834103E-2</v>
      </c>
      <c r="F9" s="8">
        <f t="shared" ref="F9:F23" si="4">M9/(M9+L9)</f>
        <v>0.38532110091743121</v>
      </c>
      <c r="G9" s="8">
        <f t="shared" si="1"/>
        <v>0.38260869565217392</v>
      </c>
      <c r="H9" s="8">
        <f t="shared" si="2"/>
        <v>0.3411764705882353</v>
      </c>
      <c r="I9" s="8">
        <f t="shared" si="3"/>
        <v>2.7124052652572894E-3</v>
      </c>
      <c r="J9" s="7">
        <v>57</v>
      </c>
      <c r="K9" s="7">
        <v>52</v>
      </c>
      <c r="L9" s="7">
        <v>67</v>
      </c>
      <c r="M9" s="7">
        <v>42</v>
      </c>
      <c r="N9" s="7">
        <v>65</v>
      </c>
      <c r="O9" s="7">
        <v>50</v>
      </c>
      <c r="P9" s="7">
        <v>71</v>
      </c>
      <c r="Q9" s="7">
        <v>44</v>
      </c>
      <c r="R9" s="7">
        <v>51</v>
      </c>
      <c r="S9" s="7">
        <v>34</v>
      </c>
      <c r="T9" s="7">
        <v>56</v>
      </c>
      <c r="U9" s="7">
        <v>29</v>
      </c>
    </row>
    <row r="10" spans="1:21" x14ac:dyDescent="0.25">
      <c r="A10" s="7" t="s">
        <v>64</v>
      </c>
      <c r="B10" s="8" t="s">
        <v>16</v>
      </c>
      <c r="C10" s="8"/>
      <c r="D10" s="8"/>
      <c r="E10" s="8" t="s">
        <v>16</v>
      </c>
      <c r="F10" s="8">
        <f t="shared" si="4"/>
        <v>0.29411764705882354</v>
      </c>
      <c r="G10" s="8">
        <f t="shared" si="1"/>
        <v>0.42857142857142855</v>
      </c>
      <c r="H10" s="8">
        <f t="shared" si="2"/>
        <v>0.25</v>
      </c>
      <c r="I10" s="8">
        <f t="shared" si="3"/>
        <v>-0.13445378151260501</v>
      </c>
      <c r="J10" s="7" t="s">
        <v>16</v>
      </c>
      <c r="K10" s="7" t="s">
        <v>16</v>
      </c>
      <c r="L10" s="7">
        <v>12</v>
      </c>
      <c r="M10" s="7">
        <v>5</v>
      </c>
      <c r="N10" s="7"/>
      <c r="O10" s="7"/>
      <c r="P10" s="7">
        <v>8</v>
      </c>
      <c r="Q10" s="7">
        <v>6</v>
      </c>
      <c r="R10" s="7"/>
      <c r="S10" s="7"/>
      <c r="T10" s="7">
        <v>6</v>
      </c>
      <c r="U10" s="7">
        <v>2</v>
      </c>
    </row>
    <row r="11" spans="1:21" x14ac:dyDescent="0.25">
      <c r="A11" s="38" t="s">
        <v>65</v>
      </c>
      <c r="B11" s="8"/>
      <c r="C11" s="8"/>
      <c r="D11" s="8"/>
      <c r="E11" s="8"/>
      <c r="F11" s="8">
        <f t="shared" si="4"/>
        <v>0.33333333333333331</v>
      </c>
      <c r="G11" s="8">
        <f t="shared" si="1"/>
        <v>0.2857142857142857</v>
      </c>
      <c r="H11" s="8">
        <f t="shared" si="2"/>
        <v>0.23076923076923078</v>
      </c>
      <c r="I11" s="8">
        <f t="shared" si="3"/>
        <v>4.7619047619047616E-2</v>
      </c>
      <c r="J11" s="7"/>
      <c r="K11" s="7"/>
      <c r="L11" s="7">
        <v>8</v>
      </c>
      <c r="M11" s="7">
        <v>4</v>
      </c>
      <c r="N11" s="7"/>
      <c r="O11" s="7"/>
      <c r="P11" s="7">
        <v>10</v>
      </c>
      <c r="Q11" s="7">
        <v>4</v>
      </c>
      <c r="R11" s="7"/>
      <c r="S11" s="7"/>
      <c r="T11" s="7">
        <v>10</v>
      </c>
      <c r="U11" s="7">
        <v>3</v>
      </c>
    </row>
    <row r="12" spans="1:21" x14ac:dyDescent="0.25">
      <c r="A12" s="41" t="s">
        <v>66</v>
      </c>
      <c r="B12" s="8">
        <f t="shared" ref="B12:B22" si="5">K12/(K12+J12)</f>
        <v>0.31818181818181818</v>
      </c>
      <c r="C12" s="8">
        <f t="shared" ref="C12:C22" si="6">O12/(N12+O12)</f>
        <v>0.29729729729729731</v>
      </c>
      <c r="D12" s="8">
        <f t="shared" ref="D12:D22" si="7">S12/(S12+R12)</f>
        <v>0.28947368421052633</v>
      </c>
      <c r="E12" s="8">
        <f t="shared" si="0"/>
        <v>2.0884520884520863E-2</v>
      </c>
      <c r="F12" s="8">
        <f t="shared" si="4"/>
        <v>0.18181818181818182</v>
      </c>
      <c r="G12" s="8">
        <f t="shared" si="1"/>
        <v>0.16216216216216217</v>
      </c>
      <c r="H12" s="8">
        <f t="shared" si="2"/>
        <v>7.8947368421052627E-2</v>
      </c>
      <c r="I12" s="8">
        <f t="shared" si="3"/>
        <v>1.9656019656019652E-2</v>
      </c>
      <c r="J12" s="7">
        <v>30</v>
      </c>
      <c r="K12" s="7">
        <v>14</v>
      </c>
      <c r="L12" s="7">
        <v>36</v>
      </c>
      <c r="M12" s="7">
        <v>8</v>
      </c>
      <c r="N12" s="7">
        <v>26</v>
      </c>
      <c r="O12" s="7">
        <v>11</v>
      </c>
      <c r="P12" s="7">
        <v>31</v>
      </c>
      <c r="Q12" s="7">
        <v>6</v>
      </c>
      <c r="R12" s="7">
        <v>27</v>
      </c>
      <c r="S12" s="7">
        <v>11</v>
      </c>
      <c r="T12" s="7">
        <v>35</v>
      </c>
      <c r="U12" s="7">
        <v>3</v>
      </c>
    </row>
    <row r="13" spans="1:21" x14ac:dyDescent="0.25">
      <c r="A13" s="7" t="s">
        <v>67</v>
      </c>
      <c r="B13" s="8">
        <f t="shared" si="5"/>
        <v>0.37096774193548387</v>
      </c>
      <c r="C13" s="8">
        <f t="shared" si="6"/>
        <v>0.31343283582089554</v>
      </c>
      <c r="D13" s="8">
        <f t="shared" si="7"/>
        <v>0.25</v>
      </c>
      <c r="E13" s="8">
        <f t="shared" si="0"/>
        <v>5.7534906114588336E-2</v>
      </c>
      <c r="F13" s="8">
        <f t="shared" si="4"/>
        <v>0.24193548387096775</v>
      </c>
      <c r="G13" s="8">
        <f t="shared" si="1"/>
        <v>0.20895522388059701</v>
      </c>
      <c r="H13" s="8">
        <f t="shared" si="2"/>
        <v>0.15277777777777779</v>
      </c>
      <c r="I13" s="8">
        <f t="shared" si="3"/>
        <v>3.2980259990370742E-2</v>
      </c>
      <c r="J13" s="7">
        <v>39</v>
      </c>
      <c r="K13" s="7">
        <v>23</v>
      </c>
      <c r="L13" s="7">
        <v>47</v>
      </c>
      <c r="M13" s="7">
        <v>15</v>
      </c>
      <c r="N13" s="7">
        <v>46</v>
      </c>
      <c r="O13" s="7">
        <v>21</v>
      </c>
      <c r="P13" s="7">
        <v>53</v>
      </c>
      <c r="Q13" s="7">
        <v>14</v>
      </c>
      <c r="R13" s="7">
        <v>54</v>
      </c>
      <c r="S13" s="7">
        <v>18</v>
      </c>
      <c r="T13" s="7">
        <v>61</v>
      </c>
      <c r="U13" s="7">
        <v>11</v>
      </c>
    </row>
    <row r="14" spans="1:21" x14ac:dyDescent="0.25">
      <c r="A14" s="42" t="s">
        <v>68</v>
      </c>
      <c r="B14" s="8">
        <f t="shared" si="5"/>
        <v>0.15</v>
      </c>
      <c r="C14" s="8">
        <f t="shared" si="6"/>
        <v>0.19047619047619047</v>
      </c>
      <c r="D14" s="8">
        <f t="shared" si="7"/>
        <v>0.13636363636363635</v>
      </c>
      <c r="E14" s="8">
        <f t="shared" si="0"/>
        <v>-4.0476190476190471E-2</v>
      </c>
      <c r="F14" s="8">
        <f t="shared" si="4"/>
        <v>0.15</v>
      </c>
      <c r="G14" s="8">
        <f t="shared" si="1"/>
        <v>9.5238095238095233E-2</v>
      </c>
      <c r="H14" s="8">
        <f t="shared" si="2"/>
        <v>0.13636363636363635</v>
      </c>
      <c r="I14" s="8">
        <f t="shared" si="3"/>
        <v>5.4761904761904762E-2</v>
      </c>
      <c r="J14" s="7">
        <v>17</v>
      </c>
      <c r="K14" s="7">
        <v>3</v>
      </c>
      <c r="L14" s="7">
        <v>17</v>
      </c>
      <c r="M14" s="7">
        <v>3</v>
      </c>
      <c r="N14" s="7">
        <v>17</v>
      </c>
      <c r="O14" s="7">
        <v>4</v>
      </c>
      <c r="P14" s="7">
        <v>19</v>
      </c>
      <c r="Q14" s="7">
        <v>2</v>
      </c>
      <c r="R14" s="7">
        <v>19</v>
      </c>
      <c r="S14" s="7">
        <v>3</v>
      </c>
      <c r="T14" s="7">
        <v>19</v>
      </c>
      <c r="U14" s="7">
        <v>3</v>
      </c>
    </row>
    <row r="15" spans="1:21" x14ac:dyDescent="0.25">
      <c r="A15" s="10" t="s">
        <v>69</v>
      </c>
      <c r="B15" s="8">
        <f t="shared" si="5"/>
        <v>0.3108108108108108</v>
      </c>
      <c r="C15" s="8">
        <f t="shared" si="6"/>
        <v>0.29378531073446329</v>
      </c>
      <c r="D15" s="8">
        <f t="shared" si="7"/>
        <v>0.27215189873417722</v>
      </c>
      <c r="E15" s="8">
        <f t="shared" si="0"/>
        <v>1.7025500076347511E-2</v>
      </c>
      <c r="F15" s="8">
        <f t="shared" si="4"/>
        <v>0.29729729729729731</v>
      </c>
      <c r="G15" s="8">
        <f t="shared" si="1"/>
        <v>0.24858757062146894</v>
      </c>
      <c r="H15" s="8">
        <f t="shared" si="2"/>
        <v>0.22151898734177214</v>
      </c>
      <c r="I15" s="8">
        <f t="shared" si="3"/>
        <v>4.8709726675828374E-2</v>
      </c>
      <c r="J15" s="7">
        <v>102</v>
      </c>
      <c r="K15" s="7">
        <v>46</v>
      </c>
      <c r="L15" s="7">
        <v>104</v>
      </c>
      <c r="M15" s="7">
        <v>44</v>
      </c>
      <c r="N15" s="7">
        <v>125</v>
      </c>
      <c r="O15" s="7">
        <v>52</v>
      </c>
      <c r="P15" s="7">
        <v>133</v>
      </c>
      <c r="Q15" s="7">
        <v>44</v>
      </c>
      <c r="R15" s="7">
        <v>115</v>
      </c>
      <c r="S15" s="7">
        <v>43</v>
      </c>
      <c r="T15" s="7">
        <v>123</v>
      </c>
      <c r="U15" s="7">
        <v>35</v>
      </c>
    </row>
    <row r="16" spans="1:21" x14ac:dyDescent="0.25">
      <c r="A16" s="42" t="s">
        <v>70</v>
      </c>
      <c r="B16" s="8">
        <f t="shared" si="5"/>
        <v>0.3</v>
      </c>
      <c r="C16" s="8">
        <f t="shared" si="6"/>
        <v>0.23809523809523808</v>
      </c>
      <c r="D16" s="8">
        <f t="shared" si="7"/>
        <v>0.31818181818181818</v>
      </c>
      <c r="E16" s="8">
        <f t="shared" si="0"/>
        <v>6.1904761904761907E-2</v>
      </c>
      <c r="F16" s="8">
        <f t="shared" si="4"/>
        <v>0.3</v>
      </c>
      <c r="G16" s="8">
        <f t="shared" si="1"/>
        <v>0.33333333333333331</v>
      </c>
      <c r="H16" s="8">
        <f t="shared" si="2"/>
        <v>0.22727272727272727</v>
      </c>
      <c r="I16" s="8">
        <f t="shared" si="3"/>
        <v>-3.3333333333333326E-2</v>
      </c>
      <c r="J16" s="7">
        <v>14</v>
      </c>
      <c r="K16" s="7">
        <v>6</v>
      </c>
      <c r="L16" s="7">
        <v>14</v>
      </c>
      <c r="M16" s="7">
        <v>6</v>
      </c>
      <c r="N16" s="7">
        <v>16</v>
      </c>
      <c r="O16" s="7">
        <v>5</v>
      </c>
      <c r="P16" s="7">
        <v>14</v>
      </c>
      <c r="Q16" s="7">
        <v>7</v>
      </c>
      <c r="R16" s="7">
        <v>15</v>
      </c>
      <c r="S16" s="7">
        <v>7</v>
      </c>
      <c r="T16" s="7">
        <v>17</v>
      </c>
      <c r="U16" s="7">
        <v>5</v>
      </c>
    </row>
    <row r="17" spans="1:21" x14ac:dyDescent="0.25">
      <c r="A17" s="10" t="s">
        <v>71</v>
      </c>
      <c r="B17" s="8">
        <f t="shared" si="5"/>
        <v>0.26506024096385544</v>
      </c>
      <c r="C17" s="8">
        <f t="shared" si="6"/>
        <v>0.2247191011235955</v>
      </c>
      <c r="D17" s="8">
        <f t="shared" si="7"/>
        <v>0.25490196078431371</v>
      </c>
      <c r="E17" s="8">
        <f t="shared" si="0"/>
        <v>4.0341139840259943E-2</v>
      </c>
      <c r="F17" s="8">
        <f t="shared" si="4"/>
        <v>7.4999999999999997E-2</v>
      </c>
      <c r="G17" s="8">
        <f t="shared" si="1"/>
        <v>1.1904761904761904E-2</v>
      </c>
      <c r="H17" s="8">
        <f t="shared" si="2"/>
        <v>4.4117647058823532E-2</v>
      </c>
      <c r="I17" s="8">
        <f t="shared" si="3"/>
        <v>6.3095238095238093E-2</v>
      </c>
      <c r="J17" s="7">
        <v>61</v>
      </c>
      <c r="K17" s="7">
        <v>22</v>
      </c>
      <c r="L17" s="7">
        <v>74</v>
      </c>
      <c r="M17" s="7">
        <v>6</v>
      </c>
      <c r="N17" s="7">
        <v>69</v>
      </c>
      <c r="O17" s="7">
        <v>20</v>
      </c>
      <c r="P17" s="7">
        <v>83</v>
      </c>
      <c r="Q17" s="7">
        <v>1</v>
      </c>
      <c r="R17" s="7">
        <v>76</v>
      </c>
      <c r="S17" s="7">
        <v>26</v>
      </c>
      <c r="T17" s="7">
        <v>65</v>
      </c>
      <c r="U17" s="7">
        <v>3</v>
      </c>
    </row>
    <row r="18" spans="1:21" x14ac:dyDescent="0.25">
      <c r="A18" s="38" t="s">
        <v>72</v>
      </c>
      <c r="B18" s="8">
        <f t="shared" si="5"/>
        <v>0.35714285714285715</v>
      </c>
      <c r="C18" s="8">
        <f t="shared" si="6"/>
        <v>0.39285714285714285</v>
      </c>
      <c r="D18" s="8">
        <f t="shared" si="7"/>
        <v>0.34615384615384615</v>
      </c>
      <c r="E18" s="8">
        <f t="shared" si="0"/>
        <v>-3.5714285714285698E-2</v>
      </c>
      <c r="F18" s="8">
        <f t="shared" si="4"/>
        <v>0.14285714285714285</v>
      </c>
      <c r="G18" s="8">
        <f t="shared" si="1"/>
        <v>0.17857142857142858</v>
      </c>
      <c r="H18" s="8">
        <f t="shared" si="2"/>
        <v>0.15384615384615385</v>
      </c>
      <c r="I18" s="8">
        <f t="shared" si="3"/>
        <v>-3.5714285714285726E-2</v>
      </c>
      <c r="J18" s="7">
        <v>18</v>
      </c>
      <c r="K18" s="7">
        <v>10</v>
      </c>
      <c r="L18" s="7">
        <v>24</v>
      </c>
      <c r="M18" s="7">
        <v>4</v>
      </c>
      <c r="N18" s="7">
        <v>17</v>
      </c>
      <c r="O18" s="7">
        <v>11</v>
      </c>
      <c r="P18" s="7">
        <v>23</v>
      </c>
      <c r="Q18" s="7">
        <v>5</v>
      </c>
      <c r="R18" s="7">
        <v>17</v>
      </c>
      <c r="S18" s="7">
        <v>9</v>
      </c>
      <c r="T18" s="7">
        <v>22</v>
      </c>
      <c r="U18" s="7">
        <v>4</v>
      </c>
    </row>
    <row r="19" spans="1:21" x14ac:dyDescent="0.25">
      <c r="A19" s="38" t="s">
        <v>73</v>
      </c>
      <c r="B19" s="8">
        <f t="shared" si="5"/>
        <v>0.39215686274509803</v>
      </c>
      <c r="C19" s="8">
        <f t="shared" si="6"/>
        <v>0.3611111111111111</v>
      </c>
      <c r="D19" s="8">
        <f t="shared" si="7"/>
        <v>0.41666666666666669</v>
      </c>
      <c r="E19" s="8">
        <f t="shared" si="0"/>
        <v>3.1045751633986929E-2</v>
      </c>
      <c r="F19" s="8">
        <f t="shared" si="4"/>
        <v>0.29411764705882354</v>
      </c>
      <c r="G19" s="8">
        <f t="shared" si="1"/>
        <v>0.22222222222222221</v>
      </c>
      <c r="H19" s="8">
        <f t="shared" si="2"/>
        <v>0.33333333333333331</v>
      </c>
      <c r="I19" s="8">
        <f t="shared" si="3"/>
        <v>7.1895424836601329E-2</v>
      </c>
      <c r="J19" s="7">
        <v>31</v>
      </c>
      <c r="K19" s="7">
        <v>20</v>
      </c>
      <c r="L19" s="7">
        <v>36</v>
      </c>
      <c r="M19" s="7">
        <v>15</v>
      </c>
      <c r="N19" s="7">
        <v>23</v>
      </c>
      <c r="O19" s="7">
        <v>13</v>
      </c>
      <c r="P19" s="7">
        <v>28</v>
      </c>
      <c r="Q19" s="7">
        <v>8</v>
      </c>
      <c r="R19" s="7">
        <v>14</v>
      </c>
      <c r="S19" s="7">
        <v>10</v>
      </c>
      <c r="T19" s="7">
        <v>16</v>
      </c>
      <c r="U19" s="7">
        <v>8</v>
      </c>
    </row>
    <row r="20" spans="1:21" x14ac:dyDescent="0.25">
      <c r="A20" s="38" t="s">
        <v>74</v>
      </c>
      <c r="B20" s="8">
        <f t="shared" si="5"/>
        <v>0.3888888888888889</v>
      </c>
      <c r="C20" s="8">
        <f t="shared" si="6"/>
        <v>0.23529411764705882</v>
      </c>
      <c r="D20" s="8">
        <f t="shared" si="7"/>
        <v>7.6923076923076927E-2</v>
      </c>
      <c r="E20" s="8">
        <f t="shared" si="0"/>
        <v>0.15359477124183007</v>
      </c>
      <c r="F20" s="8">
        <f t="shared" si="4"/>
        <v>0.3888888888888889</v>
      </c>
      <c r="G20" s="8">
        <f t="shared" si="1"/>
        <v>0.3235294117647059</v>
      </c>
      <c r="H20" s="8">
        <f t="shared" si="2"/>
        <v>0.30769230769230771</v>
      </c>
      <c r="I20" s="8">
        <f t="shared" si="3"/>
        <v>6.5359477124182996E-2</v>
      </c>
      <c r="J20" s="7">
        <v>22</v>
      </c>
      <c r="K20" s="7">
        <v>14</v>
      </c>
      <c r="L20" s="7">
        <v>22</v>
      </c>
      <c r="M20" s="7">
        <v>14</v>
      </c>
      <c r="N20" s="7">
        <v>26</v>
      </c>
      <c r="O20" s="7">
        <v>8</v>
      </c>
      <c r="P20" s="7">
        <v>23</v>
      </c>
      <c r="Q20" s="7">
        <v>11</v>
      </c>
      <c r="R20" s="7">
        <v>12</v>
      </c>
      <c r="S20" s="7">
        <v>1</v>
      </c>
      <c r="T20" s="7">
        <v>9</v>
      </c>
      <c r="U20" s="7">
        <v>4</v>
      </c>
    </row>
    <row r="21" spans="1:21" x14ac:dyDescent="0.25">
      <c r="A21" s="38" t="s">
        <v>75</v>
      </c>
      <c r="B21" s="8">
        <f t="shared" si="5"/>
        <v>0.18309859154929578</v>
      </c>
      <c r="C21" s="8">
        <f t="shared" si="6"/>
        <v>0.14285714285714285</v>
      </c>
      <c r="D21" s="8">
        <f t="shared" si="7"/>
        <v>0.12121212121212122</v>
      </c>
      <c r="E21" s="8">
        <f t="shared" si="0"/>
        <v>4.0241448692152931E-2</v>
      </c>
      <c r="F21" s="8">
        <f t="shared" si="4"/>
        <v>0.12676056338028169</v>
      </c>
      <c r="G21" s="8">
        <f t="shared" si="1"/>
        <v>0.11428571428571428</v>
      </c>
      <c r="H21" s="8">
        <f t="shared" si="2"/>
        <v>9.0909090909090912E-2</v>
      </c>
      <c r="I21" s="8">
        <f t="shared" si="3"/>
        <v>1.2474849094567406E-2</v>
      </c>
      <c r="J21" s="7">
        <v>58</v>
      </c>
      <c r="K21" s="7">
        <v>13</v>
      </c>
      <c r="L21" s="7">
        <v>62</v>
      </c>
      <c r="M21" s="7">
        <v>9</v>
      </c>
      <c r="N21" s="7">
        <v>60</v>
      </c>
      <c r="O21" s="7">
        <v>10</v>
      </c>
      <c r="P21" s="7">
        <v>62</v>
      </c>
      <c r="Q21" s="7">
        <v>8</v>
      </c>
      <c r="R21" s="7">
        <v>58</v>
      </c>
      <c r="S21" s="7">
        <v>8</v>
      </c>
      <c r="T21" s="7">
        <v>60</v>
      </c>
      <c r="U21" s="7">
        <v>6</v>
      </c>
    </row>
    <row r="22" spans="1:21" x14ac:dyDescent="0.25">
      <c r="A22" s="38" t="s">
        <v>76</v>
      </c>
      <c r="B22" s="8">
        <f t="shared" si="5"/>
        <v>0.54761904761904767</v>
      </c>
      <c r="C22" s="8">
        <f t="shared" si="6"/>
        <v>0.44444444444444442</v>
      </c>
      <c r="D22" s="8">
        <f t="shared" si="7"/>
        <v>0.44680851063829785</v>
      </c>
      <c r="E22" s="8">
        <f t="shared" si="0"/>
        <v>0.10317460317460325</v>
      </c>
      <c r="F22" s="8">
        <f t="shared" si="4"/>
        <v>0.33333333333333331</v>
      </c>
      <c r="G22" s="8">
        <f t="shared" si="1"/>
        <v>0.31111111111111112</v>
      </c>
      <c r="H22" s="8">
        <f t="shared" si="2"/>
        <v>0.27659574468085107</v>
      </c>
      <c r="I22" s="8">
        <f t="shared" si="3"/>
        <v>2.2222222222222199E-2</v>
      </c>
      <c r="J22" s="7">
        <v>19</v>
      </c>
      <c r="K22" s="7">
        <v>23</v>
      </c>
      <c r="L22" s="7">
        <v>28</v>
      </c>
      <c r="M22" s="7">
        <v>14</v>
      </c>
      <c r="N22" s="7">
        <v>25</v>
      </c>
      <c r="O22" s="7">
        <v>20</v>
      </c>
      <c r="P22" s="7">
        <v>31</v>
      </c>
      <c r="Q22" s="7">
        <v>14</v>
      </c>
      <c r="R22" s="7">
        <v>26</v>
      </c>
      <c r="S22" s="7">
        <v>21</v>
      </c>
      <c r="T22" s="7">
        <v>34</v>
      </c>
      <c r="U22" s="7">
        <v>13</v>
      </c>
    </row>
    <row r="23" spans="1:21" x14ac:dyDescent="0.25">
      <c r="A23" s="10" t="s">
        <v>77</v>
      </c>
      <c r="B23" s="8"/>
      <c r="C23" s="8"/>
      <c r="D23" s="8" t="s">
        <v>16</v>
      </c>
      <c r="E23" s="8" t="s">
        <v>16</v>
      </c>
      <c r="F23" s="8">
        <f t="shared" si="4"/>
        <v>0.29411764705882354</v>
      </c>
      <c r="G23" s="8">
        <f t="shared" si="1"/>
        <v>0.4375</v>
      </c>
      <c r="H23" s="8">
        <f t="shared" si="2"/>
        <v>0.33333333333333331</v>
      </c>
      <c r="I23" s="8">
        <f t="shared" si="3"/>
        <v>-0.14338235294117646</v>
      </c>
      <c r="J23" s="7"/>
      <c r="K23" s="7"/>
      <c r="L23" s="7">
        <v>12</v>
      </c>
      <c r="M23" s="7">
        <v>5</v>
      </c>
      <c r="N23" s="7">
        <v>0</v>
      </c>
      <c r="O23" s="7">
        <v>0</v>
      </c>
      <c r="P23" s="7">
        <v>9</v>
      </c>
      <c r="Q23" s="7">
        <v>7</v>
      </c>
      <c r="R23" s="7" t="s">
        <v>16</v>
      </c>
      <c r="S23" s="7" t="s">
        <v>16</v>
      </c>
      <c r="T23" s="7">
        <v>12</v>
      </c>
      <c r="U23" s="7">
        <v>6</v>
      </c>
    </row>
    <row r="24" spans="1:21" x14ac:dyDescent="0.25">
      <c r="A24" s="38" t="s">
        <v>79</v>
      </c>
      <c r="B24" s="8"/>
      <c r="C24" s="8"/>
      <c r="D24" s="8"/>
      <c r="E24" s="8" t="s">
        <v>16</v>
      </c>
      <c r="F24" s="8">
        <f t="shared" ref="F24:F26" si="8">M24/(M24+L24)</f>
        <v>0.375</v>
      </c>
      <c r="G24" s="8">
        <f t="shared" ref="G24:G26" si="9">Q24/(Q24+P24)</f>
        <v>0.25</v>
      </c>
      <c r="H24" s="8">
        <f t="shared" ref="H24:H26" si="10">U24/(U24+T24)</f>
        <v>0.3</v>
      </c>
      <c r="I24" s="8">
        <f>F24-G24</f>
        <v>0.125</v>
      </c>
      <c r="J24" s="7"/>
      <c r="K24" s="7"/>
      <c r="L24" s="7">
        <v>5</v>
      </c>
      <c r="M24" s="7">
        <v>3</v>
      </c>
      <c r="N24" s="7">
        <v>0</v>
      </c>
      <c r="O24" s="7">
        <v>0</v>
      </c>
      <c r="P24" s="7">
        <v>9</v>
      </c>
      <c r="Q24" s="7">
        <v>3</v>
      </c>
      <c r="R24" s="7"/>
      <c r="S24" s="7"/>
      <c r="T24" s="7">
        <v>7</v>
      </c>
      <c r="U24" s="7">
        <v>3</v>
      </c>
    </row>
    <row r="25" spans="1:21" x14ac:dyDescent="0.25">
      <c r="A25" s="38" t="s">
        <v>80</v>
      </c>
      <c r="B25" s="8">
        <f>K25/(K25+J25)</f>
        <v>0.34426229508196721</v>
      </c>
      <c r="C25" s="8">
        <f>O25/(N25+O25)</f>
        <v>0.32758620689655171</v>
      </c>
      <c r="D25" s="8">
        <f>S25/(S25+R25)</f>
        <v>0.18181818181818182</v>
      </c>
      <c r="E25" s="8">
        <f t="shared" si="0"/>
        <v>1.6676088185415494E-2</v>
      </c>
      <c r="F25" s="8">
        <f t="shared" si="8"/>
        <v>0.29508196721311475</v>
      </c>
      <c r="G25" s="8">
        <f t="shared" si="9"/>
        <v>0.29310344827586204</v>
      </c>
      <c r="H25" s="8">
        <f t="shared" si="10"/>
        <v>0.27272727272727271</v>
      </c>
      <c r="I25" s="8">
        <f>F25-G25</f>
        <v>1.9785189372527046E-3</v>
      </c>
      <c r="J25" s="7">
        <v>40</v>
      </c>
      <c r="K25" s="7">
        <v>21</v>
      </c>
      <c r="L25" s="7">
        <v>43</v>
      </c>
      <c r="M25" s="7">
        <v>18</v>
      </c>
      <c r="N25" s="7">
        <v>39</v>
      </c>
      <c r="O25" s="7">
        <v>19</v>
      </c>
      <c r="P25" s="7">
        <v>41</v>
      </c>
      <c r="Q25" s="7">
        <v>17</v>
      </c>
      <c r="R25" s="7">
        <v>18</v>
      </c>
      <c r="S25" s="7">
        <v>4</v>
      </c>
      <c r="T25" s="7">
        <v>16</v>
      </c>
      <c r="U25" s="7">
        <v>6</v>
      </c>
    </row>
    <row r="26" spans="1:21" x14ac:dyDescent="0.25">
      <c r="A26" s="38" t="s">
        <v>81</v>
      </c>
      <c r="B26" s="8">
        <f>K26/(K26+J26)</f>
        <v>0.375</v>
      </c>
      <c r="C26" s="8">
        <f>O26/(N26+O26)</f>
        <v>0.33333333333333331</v>
      </c>
      <c r="D26" s="8">
        <f>S26/(S26+R26)</f>
        <v>0.32</v>
      </c>
      <c r="E26" s="8">
        <f t="shared" si="0"/>
        <v>4.1666666666666685E-2</v>
      </c>
      <c r="F26" s="8">
        <f t="shared" si="8"/>
        <v>0.25</v>
      </c>
      <c r="G26" s="8">
        <f t="shared" si="9"/>
        <v>0.14285714285714285</v>
      </c>
      <c r="H26" s="8">
        <f t="shared" si="10"/>
        <v>0.12</v>
      </c>
      <c r="I26" s="8">
        <f>F26-G26</f>
        <v>0.10714285714285715</v>
      </c>
      <c r="J26" s="7">
        <v>15</v>
      </c>
      <c r="K26" s="7">
        <v>9</v>
      </c>
      <c r="L26" s="7">
        <v>18</v>
      </c>
      <c r="M26" s="7">
        <v>6</v>
      </c>
      <c r="N26" s="7">
        <v>14</v>
      </c>
      <c r="O26" s="7">
        <v>7</v>
      </c>
      <c r="P26" s="7">
        <v>18</v>
      </c>
      <c r="Q26" s="7">
        <v>3</v>
      </c>
      <c r="R26" s="7">
        <v>17</v>
      </c>
      <c r="S26" s="7">
        <v>8</v>
      </c>
      <c r="T26" s="7">
        <v>22</v>
      </c>
      <c r="U26" s="7">
        <v>3</v>
      </c>
    </row>
    <row r="27" spans="1:21" x14ac:dyDescent="0.25">
      <c r="A27" s="38" t="s">
        <v>15</v>
      </c>
      <c r="B27" s="43">
        <f>SUM(K4:K26)/SUM(J4:K26)</f>
        <v>0.32944344703770195</v>
      </c>
      <c r="C27" s="43">
        <f>SUM(O4:O26)/SUM(N4:O26)</f>
        <v>0.29597197898423816</v>
      </c>
      <c r="D27" s="43">
        <f>SUM(S4:S26)/SUM(R4:S26)</f>
        <v>0.26916058394160586</v>
      </c>
      <c r="E27" s="8">
        <f>B27-C27</f>
        <v>3.3471468053463793E-2</v>
      </c>
      <c r="F27" s="43">
        <f>SUM(M4:M26)/SUM(L4:M26)</f>
        <v>0.23628691983122363</v>
      </c>
      <c r="G27" s="43">
        <f>SUM(Q4:Q26)/SUM(P4:Q26)</f>
        <v>0.21244813278008298</v>
      </c>
      <c r="H27" s="43">
        <f>SUM(U4:U26)/SUM(T4:U26)</f>
        <v>0.18101153504880213</v>
      </c>
      <c r="I27" s="8">
        <f>F27-G27</f>
        <v>2.3838787051140647E-2</v>
      </c>
      <c r="J27" s="7">
        <f>SUM(J4:J26)</f>
        <v>747</v>
      </c>
      <c r="K27" s="7">
        <f>SUM(K4:K26)</f>
        <v>367</v>
      </c>
      <c r="L27" s="7">
        <f>SUM(L4:L26)</f>
        <v>905</v>
      </c>
      <c r="M27" s="7">
        <f>SUM(M4:M26)</f>
        <v>280</v>
      </c>
      <c r="N27" s="7">
        <f>SUM(N4:N26)</f>
        <v>804</v>
      </c>
      <c r="O27" s="44">
        <f>SUM(O4:O26)</f>
        <v>338</v>
      </c>
      <c r="P27" s="7">
        <f>SUM(P4:P26)</f>
        <v>949</v>
      </c>
      <c r="Q27" s="7">
        <f>SUM(Q4:Q26)</f>
        <v>256</v>
      </c>
      <c r="R27" s="7">
        <f>SUM(R4:R26)</f>
        <v>801</v>
      </c>
      <c r="S27" s="7">
        <f>SUM(S4:S26)</f>
        <v>295</v>
      </c>
      <c r="T27" s="7">
        <f>SUM(T4:T26)</f>
        <v>923</v>
      </c>
      <c r="U27" s="7">
        <f>SUM(U4:U26)</f>
        <v>204</v>
      </c>
    </row>
    <row r="29" spans="1:21" x14ac:dyDescent="0.25">
      <c r="A29" s="45" t="s">
        <v>91</v>
      </c>
    </row>
    <row r="30" spans="1:21" x14ac:dyDescent="0.25">
      <c r="B30" s="52" t="s">
        <v>18</v>
      </c>
      <c r="C30" s="52"/>
      <c r="D30" s="52"/>
      <c r="E30" s="52" t="s">
        <v>19</v>
      </c>
      <c r="F30" s="52"/>
      <c r="G30" s="52"/>
      <c r="H30" s="52">
        <v>2018</v>
      </c>
      <c r="I30" s="52"/>
      <c r="J30" s="52"/>
      <c r="K30" s="52"/>
      <c r="L30" s="52">
        <v>2014</v>
      </c>
      <c r="M30" s="52"/>
      <c r="N30" s="52"/>
      <c r="O30" s="52"/>
      <c r="P30" s="46"/>
    </row>
    <row r="31" spans="1:21" x14ac:dyDescent="0.25">
      <c r="A31" s="7" t="s">
        <v>51</v>
      </c>
      <c r="B31" s="37">
        <v>2018</v>
      </c>
      <c r="C31" s="37">
        <v>2014</v>
      </c>
      <c r="D31" s="37" t="s">
        <v>90</v>
      </c>
      <c r="E31" s="37">
        <v>2018</v>
      </c>
      <c r="F31" s="37">
        <v>2014</v>
      </c>
      <c r="G31" s="37" t="s">
        <v>90</v>
      </c>
      <c r="H31" s="7" t="s">
        <v>36</v>
      </c>
      <c r="I31" s="7" t="s">
        <v>37</v>
      </c>
      <c r="J31" s="7" t="s">
        <v>11</v>
      </c>
      <c r="K31" s="7" t="s">
        <v>10</v>
      </c>
      <c r="L31" s="7" t="s">
        <v>36</v>
      </c>
      <c r="M31" s="7" t="s">
        <v>37</v>
      </c>
      <c r="N31" s="7" t="s">
        <v>11</v>
      </c>
      <c r="O31" s="7" t="s">
        <v>10</v>
      </c>
    </row>
    <row r="32" spans="1:21" x14ac:dyDescent="0.25">
      <c r="A32" s="7" t="s">
        <v>92</v>
      </c>
      <c r="B32" s="8"/>
      <c r="C32" s="8"/>
      <c r="D32" s="8"/>
      <c r="E32" s="8">
        <f>K32/(K32+J32)</f>
        <v>8.3333333333333329E-2</v>
      </c>
      <c r="F32" s="8">
        <f>O32/(O32+N32)</f>
        <v>0.2</v>
      </c>
      <c r="G32" s="8">
        <f>E32-F32</f>
        <v>-0.11666666666666668</v>
      </c>
      <c r="H32" s="7"/>
      <c r="I32" s="7"/>
      <c r="J32" s="7">
        <v>11</v>
      </c>
      <c r="K32" s="7">
        <v>1</v>
      </c>
      <c r="L32" s="7"/>
      <c r="M32" s="7"/>
      <c r="N32" s="7">
        <v>4</v>
      </c>
      <c r="O32" s="7">
        <v>1</v>
      </c>
    </row>
    <row r="33" spans="1:15" x14ac:dyDescent="0.25">
      <c r="A33" s="38" t="s">
        <v>55</v>
      </c>
      <c r="B33" s="8"/>
      <c r="C33" s="8"/>
      <c r="D33" s="8"/>
      <c r="E33" s="8">
        <f>K33/(K33+J33)</f>
        <v>0.25</v>
      </c>
      <c r="F33" s="8">
        <f>O33/(O33+N33)</f>
        <v>0.2857142857142857</v>
      </c>
      <c r="G33" s="8">
        <f>E33-F33</f>
        <v>-3.5714285714285698E-2</v>
      </c>
      <c r="H33" s="7"/>
      <c r="I33" s="7"/>
      <c r="J33" s="7">
        <v>6</v>
      </c>
      <c r="K33" s="7">
        <v>2</v>
      </c>
      <c r="L33" s="7"/>
      <c r="M33" s="7"/>
      <c r="N33" s="7">
        <v>5</v>
      </c>
      <c r="O33" s="7">
        <v>2</v>
      </c>
    </row>
    <row r="34" spans="1:15" x14ac:dyDescent="0.25">
      <c r="A34" s="38" t="s">
        <v>93</v>
      </c>
      <c r="B34" s="8">
        <f>I34/(I34+H34)</f>
        <v>0.46031746031746029</v>
      </c>
      <c r="C34" s="8">
        <f>M34/(L34+M34)</f>
        <v>0.39393939393939392</v>
      </c>
      <c r="D34" s="8">
        <f>B34-C34</f>
        <v>6.6378066378066369E-2</v>
      </c>
      <c r="E34" s="8">
        <f>K34/(K34+J34)</f>
        <v>0.14285714285714285</v>
      </c>
      <c r="F34" s="8">
        <f>O34/(O34+N34)</f>
        <v>0.13636363636363635</v>
      </c>
      <c r="G34" s="8">
        <f>E34-F34</f>
        <v>6.4935064935064957E-3</v>
      </c>
      <c r="H34" s="7">
        <v>34</v>
      </c>
      <c r="I34" s="7">
        <v>29</v>
      </c>
      <c r="J34" s="7">
        <v>54</v>
      </c>
      <c r="K34" s="7">
        <v>9</v>
      </c>
      <c r="L34" s="11">
        <v>40</v>
      </c>
      <c r="M34" s="11">
        <v>26</v>
      </c>
      <c r="N34" s="11">
        <v>57</v>
      </c>
      <c r="O34" s="11">
        <v>9</v>
      </c>
    </row>
    <row r="35" spans="1:15" x14ac:dyDescent="0.25">
      <c r="A35" s="40" t="s">
        <v>58</v>
      </c>
      <c r="B35" s="8">
        <f>I35/(I35+H35)</f>
        <v>0.2</v>
      </c>
      <c r="C35" s="8">
        <f>M35/(L35+M35)</f>
        <v>0.2857142857142857</v>
      </c>
      <c r="D35" s="8">
        <f>B35-C35</f>
        <v>-8.5714285714285687E-2</v>
      </c>
      <c r="E35" s="8">
        <f>K35/(K35+J35)</f>
        <v>0.25</v>
      </c>
      <c r="F35" s="8">
        <f>O35/(O35+N35)</f>
        <v>0.21428571428571427</v>
      </c>
      <c r="G35" s="8">
        <f>E35-F35</f>
        <v>3.5714285714285726E-2</v>
      </c>
      <c r="H35" s="7">
        <v>16</v>
      </c>
      <c r="I35" s="7">
        <v>4</v>
      </c>
      <c r="J35" s="7">
        <v>15</v>
      </c>
      <c r="K35" s="7">
        <v>5</v>
      </c>
      <c r="L35" s="7">
        <v>10</v>
      </c>
      <c r="M35" s="7">
        <v>4</v>
      </c>
      <c r="N35" s="7">
        <v>11</v>
      </c>
      <c r="O35" s="7">
        <v>3</v>
      </c>
    </row>
    <row r="36" spans="1:15" x14ac:dyDescent="0.25">
      <c r="A36" s="41" t="s">
        <v>59</v>
      </c>
      <c r="B36" s="8">
        <f>I36/(I36+H36)</f>
        <v>0.29347826086956524</v>
      </c>
      <c r="C36" s="8">
        <f>M36/(L36+M36)</f>
        <v>0.26315789473684209</v>
      </c>
      <c r="D36" s="8">
        <f>B36-C36</f>
        <v>3.0320366132723153E-2</v>
      </c>
      <c r="E36" s="8">
        <f>K36/(K36+J36)</f>
        <v>0.17391304347826086</v>
      </c>
      <c r="F36" s="8">
        <f>O36/(O36+N36)</f>
        <v>0.15789473684210525</v>
      </c>
      <c r="G36" s="8">
        <f>E36-F36</f>
        <v>1.601830663615561E-2</v>
      </c>
      <c r="H36" s="7">
        <v>130</v>
      </c>
      <c r="I36" s="7">
        <v>54</v>
      </c>
      <c r="J36" s="7">
        <v>152</v>
      </c>
      <c r="K36" s="7">
        <v>32</v>
      </c>
      <c r="L36" s="7">
        <v>140</v>
      </c>
      <c r="M36" s="7">
        <v>50</v>
      </c>
      <c r="N36" s="7">
        <v>160</v>
      </c>
      <c r="O36" s="7">
        <v>30</v>
      </c>
    </row>
    <row r="37" spans="1:15" x14ac:dyDescent="0.25">
      <c r="A37" s="41" t="s">
        <v>60</v>
      </c>
      <c r="B37" s="8">
        <f>I37/(I37+H37)</f>
        <v>0.30188679245283018</v>
      </c>
      <c r="C37" s="8">
        <f>M37/(L37+M37)</f>
        <v>0.29245283018867924</v>
      </c>
      <c r="D37" s="8">
        <f>B37-C37</f>
        <v>9.4339622641509413E-3</v>
      </c>
      <c r="E37" s="8">
        <f>K37/(K37+J37)</f>
        <v>0.18867924528301888</v>
      </c>
      <c r="F37" s="8">
        <f>O37/(O37+N37)</f>
        <v>0.14150943396226415</v>
      </c>
      <c r="G37" s="8">
        <f>E37-F37</f>
        <v>4.7169811320754734E-2</v>
      </c>
      <c r="H37" s="7">
        <v>74</v>
      </c>
      <c r="I37" s="7">
        <v>32</v>
      </c>
      <c r="J37" s="7">
        <v>86</v>
      </c>
      <c r="K37" s="7">
        <v>20</v>
      </c>
      <c r="L37" s="7">
        <v>75</v>
      </c>
      <c r="M37" s="7">
        <v>31</v>
      </c>
      <c r="N37" s="7">
        <v>91</v>
      </c>
      <c r="O37" s="7">
        <v>15</v>
      </c>
    </row>
    <row r="38" spans="1:15" x14ac:dyDescent="0.25">
      <c r="A38" s="41" t="s">
        <v>62</v>
      </c>
      <c r="B38" s="8">
        <f>I38/(I38+H38)</f>
        <v>0.2</v>
      </c>
      <c r="C38" s="8">
        <f>M38/(L38+M38)</f>
        <v>0.22222222222222221</v>
      </c>
      <c r="D38" s="8">
        <f>B38-C38</f>
        <v>-2.2222222222222199E-2</v>
      </c>
      <c r="E38" s="8">
        <f>K38/(K38+J38)</f>
        <v>0.16</v>
      </c>
      <c r="F38" s="8">
        <f>O38/(O38+N38)</f>
        <v>0.14814814814814814</v>
      </c>
      <c r="G38" s="8">
        <f t="shared" ref="G38:G53" si="11">E38-F38</f>
        <v>1.1851851851851863E-2</v>
      </c>
      <c r="H38" s="7">
        <v>20</v>
      </c>
      <c r="I38" s="7">
        <v>5</v>
      </c>
      <c r="J38" s="7">
        <v>21</v>
      </c>
      <c r="K38" s="7">
        <v>4</v>
      </c>
      <c r="L38" s="7">
        <v>21</v>
      </c>
      <c r="M38" s="7">
        <v>6</v>
      </c>
      <c r="N38" s="7">
        <v>23</v>
      </c>
      <c r="O38" s="7">
        <v>4</v>
      </c>
    </row>
    <row r="39" spans="1:15" x14ac:dyDescent="0.25">
      <c r="A39" s="10" t="s">
        <v>63</v>
      </c>
      <c r="B39" s="8">
        <f>I39/(I39+H39)</f>
        <v>0.47706422018348627</v>
      </c>
      <c r="C39" s="8">
        <f>M39/(L39+M39)</f>
        <v>0.43478260869565216</v>
      </c>
      <c r="D39" s="8">
        <f>B39-C39</f>
        <v>4.2281611487834103E-2</v>
      </c>
      <c r="E39" s="8">
        <f t="shared" ref="E39:E53" si="12">K39/(K39+J39)</f>
        <v>0.38532110091743121</v>
      </c>
      <c r="F39" s="8">
        <f t="shared" ref="F39:F53" si="13">O39/(O39+N39)</f>
        <v>0.38260869565217392</v>
      </c>
      <c r="G39" s="8">
        <f t="shared" si="11"/>
        <v>2.7124052652572894E-3</v>
      </c>
      <c r="H39" s="7">
        <v>57</v>
      </c>
      <c r="I39" s="7">
        <v>52</v>
      </c>
      <c r="J39" s="7">
        <v>67</v>
      </c>
      <c r="K39" s="7">
        <v>42</v>
      </c>
      <c r="L39" s="7">
        <v>65</v>
      </c>
      <c r="M39" s="7">
        <v>50</v>
      </c>
      <c r="N39" s="7">
        <v>71</v>
      </c>
      <c r="O39" s="7">
        <v>44</v>
      </c>
    </row>
    <row r="40" spans="1:15" x14ac:dyDescent="0.25">
      <c r="A40" s="7" t="s">
        <v>64</v>
      </c>
      <c r="B40" s="8" t="s">
        <v>16</v>
      </c>
      <c r="C40" s="8"/>
      <c r="D40" s="8" t="s">
        <v>16</v>
      </c>
      <c r="E40" s="8">
        <f t="shared" si="12"/>
        <v>0.29411764705882354</v>
      </c>
      <c r="F40" s="8">
        <f t="shared" si="13"/>
        <v>0.42857142857142855</v>
      </c>
      <c r="G40" s="8">
        <f t="shared" si="11"/>
        <v>-0.13445378151260501</v>
      </c>
      <c r="H40" s="7" t="s">
        <v>16</v>
      </c>
      <c r="I40" s="7" t="s">
        <v>16</v>
      </c>
      <c r="J40" s="7">
        <v>12</v>
      </c>
      <c r="K40" s="7">
        <v>5</v>
      </c>
      <c r="L40" s="7"/>
      <c r="M40" s="7"/>
      <c r="N40" s="7">
        <v>8</v>
      </c>
      <c r="O40" s="7">
        <v>6</v>
      </c>
    </row>
    <row r="41" spans="1:15" x14ac:dyDescent="0.25">
      <c r="A41" s="38" t="s">
        <v>65</v>
      </c>
      <c r="B41" s="8"/>
      <c r="C41" s="8"/>
      <c r="D41" s="8"/>
      <c r="E41" s="8">
        <f t="shared" si="12"/>
        <v>0.33333333333333331</v>
      </c>
      <c r="F41" s="8">
        <f t="shared" si="13"/>
        <v>0.2857142857142857</v>
      </c>
      <c r="G41" s="8">
        <f t="shared" si="11"/>
        <v>4.7619047619047616E-2</v>
      </c>
      <c r="H41" s="7"/>
      <c r="I41" s="7"/>
      <c r="J41" s="7">
        <v>8</v>
      </c>
      <c r="K41" s="7">
        <v>4</v>
      </c>
      <c r="L41" s="7"/>
      <c r="M41" s="7"/>
      <c r="N41" s="7">
        <v>10</v>
      </c>
      <c r="O41" s="7">
        <v>4</v>
      </c>
    </row>
    <row r="42" spans="1:15" x14ac:dyDescent="0.25">
      <c r="A42" s="41" t="s">
        <v>66</v>
      </c>
      <c r="B42" s="8">
        <f t="shared" ref="B42:B52" si="14">I42/(I42+H42)</f>
        <v>0.31818181818181818</v>
      </c>
      <c r="C42" s="8">
        <f t="shared" ref="C42:C52" si="15">M42/(L42+M42)</f>
        <v>0.29729729729729731</v>
      </c>
      <c r="D42" s="8">
        <f t="shared" ref="D42:D52" si="16">B42-C42</f>
        <v>2.0884520884520863E-2</v>
      </c>
      <c r="E42" s="8">
        <f t="shared" si="12"/>
        <v>0.18181818181818182</v>
      </c>
      <c r="F42" s="8">
        <f t="shared" si="13"/>
        <v>0.16216216216216217</v>
      </c>
      <c r="G42" s="8">
        <f t="shared" si="11"/>
        <v>1.9656019656019652E-2</v>
      </c>
      <c r="H42" s="7">
        <v>30</v>
      </c>
      <c r="I42" s="7">
        <v>14</v>
      </c>
      <c r="J42" s="7">
        <v>36</v>
      </c>
      <c r="K42" s="7">
        <v>8</v>
      </c>
      <c r="L42" s="7">
        <v>26</v>
      </c>
      <c r="M42" s="7">
        <v>11</v>
      </c>
      <c r="N42" s="7">
        <v>31</v>
      </c>
      <c r="O42" s="7">
        <v>6</v>
      </c>
    </row>
    <row r="43" spans="1:15" x14ac:dyDescent="0.25">
      <c r="A43" s="7" t="s">
        <v>67</v>
      </c>
      <c r="B43" s="8">
        <f t="shared" si="14"/>
        <v>0.37096774193548387</v>
      </c>
      <c r="C43" s="8">
        <f t="shared" si="15"/>
        <v>0.31343283582089554</v>
      </c>
      <c r="D43" s="8">
        <f t="shared" si="16"/>
        <v>5.7534906114588336E-2</v>
      </c>
      <c r="E43" s="8">
        <f t="shared" si="12"/>
        <v>0.24193548387096775</v>
      </c>
      <c r="F43" s="8">
        <f t="shared" si="13"/>
        <v>0.20895522388059701</v>
      </c>
      <c r="G43" s="8">
        <f t="shared" si="11"/>
        <v>3.2980259990370742E-2</v>
      </c>
      <c r="H43" s="7">
        <v>39</v>
      </c>
      <c r="I43" s="7">
        <v>23</v>
      </c>
      <c r="J43" s="7">
        <v>47</v>
      </c>
      <c r="K43" s="7">
        <v>15</v>
      </c>
      <c r="L43" s="7">
        <v>46</v>
      </c>
      <c r="M43" s="7">
        <v>21</v>
      </c>
      <c r="N43" s="7">
        <v>53</v>
      </c>
      <c r="O43" s="7">
        <v>14</v>
      </c>
    </row>
    <row r="44" spans="1:15" x14ac:dyDescent="0.25">
      <c r="A44" s="42" t="s">
        <v>68</v>
      </c>
      <c r="B44" s="8">
        <f t="shared" si="14"/>
        <v>0.15</v>
      </c>
      <c r="C44" s="8">
        <f t="shared" si="15"/>
        <v>0.19047619047619047</v>
      </c>
      <c r="D44" s="8">
        <f t="shared" si="16"/>
        <v>-4.0476190476190471E-2</v>
      </c>
      <c r="E44" s="8">
        <f t="shared" si="12"/>
        <v>0.15</v>
      </c>
      <c r="F44" s="8">
        <f t="shared" si="13"/>
        <v>9.5238095238095233E-2</v>
      </c>
      <c r="G44" s="8">
        <f t="shared" si="11"/>
        <v>5.4761904761904762E-2</v>
      </c>
      <c r="H44" s="7">
        <v>17</v>
      </c>
      <c r="I44" s="7">
        <v>3</v>
      </c>
      <c r="J44" s="7">
        <v>17</v>
      </c>
      <c r="K44" s="7">
        <v>3</v>
      </c>
      <c r="L44" s="7">
        <v>17</v>
      </c>
      <c r="M44" s="7">
        <v>4</v>
      </c>
      <c r="N44" s="7">
        <v>19</v>
      </c>
      <c r="O44" s="7">
        <v>2</v>
      </c>
    </row>
    <row r="45" spans="1:15" x14ac:dyDescent="0.25">
      <c r="A45" s="10" t="s">
        <v>69</v>
      </c>
      <c r="B45" s="8">
        <f t="shared" si="14"/>
        <v>0.3108108108108108</v>
      </c>
      <c r="C45" s="8">
        <f t="shared" si="15"/>
        <v>0.29378531073446329</v>
      </c>
      <c r="D45" s="8">
        <f t="shared" si="16"/>
        <v>1.7025500076347511E-2</v>
      </c>
      <c r="E45" s="8">
        <f t="shared" si="12"/>
        <v>0.29729729729729731</v>
      </c>
      <c r="F45" s="8">
        <f t="shared" si="13"/>
        <v>0.24858757062146894</v>
      </c>
      <c r="G45" s="8">
        <f t="shared" si="11"/>
        <v>4.8709726675828374E-2</v>
      </c>
      <c r="H45" s="7">
        <v>102</v>
      </c>
      <c r="I45" s="7">
        <v>46</v>
      </c>
      <c r="J45" s="7">
        <v>104</v>
      </c>
      <c r="K45" s="7">
        <v>44</v>
      </c>
      <c r="L45" s="7">
        <v>125</v>
      </c>
      <c r="M45" s="7">
        <v>52</v>
      </c>
      <c r="N45" s="7">
        <v>133</v>
      </c>
      <c r="O45" s="7">
        <v>44</v>
      </c>
    </row>
    <row r="46" spans="1:15" x14ac:dyDescent="0.25">
      <c r="A46" s="42" t="s">
        <v>70</v>
      </c>
      <c r="B46" s="8">
        <f t="shared" si="14"/>
        <v>0.3</v>
      </c>
      <c r="C46" s="8">
        <f t="shared" si="15"/>
        <v>0.23809523809523808</v>
      </c>
      <c r="D46" s="8">
        <f t="shared" si="16"/>
        <v>6.1904761904761907E-2</v>
      </c>
      <c r="E46" s="8">
        <f t="shared" si="12"/>
        <v>0.3</v>
      </c>
      <c r="F46" s="8">
        <f t="shared" si="13"/>
        <v>0.33333333333333331</v>
      </c>
      <c r="G46" s="8">
        <f t="shared" si="11"/>
        <v>-3.3333333333333326E-2</v>
      </c>
      <c r="H46" s="7">
        <v>14</v>
      </c>
      <c r="I46" s="7">
        <v>6</v>
      </c>
      <c r="J46" s="7">
        <v>14</v>
      </c>
      <c r="K46" s="7">
        <v>6</v>
      </c>
      <c r="L46" s="7">
        <v>16</v>
      </c>
      <c r="M46" s="7">
        <v>5</v>
      </c>
      <c r="N46" s="7">
        <v>14</v>
      </c>
      <c r="O46" s="7">
        <v>7</v>
      </c>
    </row>
    <row r="47" spans="1:15" x14ac:dyDescent="0.25">
      <c r="A47" s="10" t="s">
        <v>71</v>
      </c>
      <c r="B47" s="8">
        <f t="shared" si="14"/>
        <v>0.26506024096385544</v>
      </c>
      <c r="C47" s="8">
        <f t="shared" si="15"/>
        <v>0.2247191011235955</v>
      </c>
      <c r="D47" s="8">
        <f t="shared" si="16"/>
        <v>4.0341139840259943E-2</v>
      </c>
      <c r="E47" s="8">
        <f t="shared" si="12"/>
        <v>7.4999999999999997E-2</v>
      </c>
      <c r="F47" s="8">
        <f t="shared" si="13"/>
        <v>1.1904761904761904E-2</v>
      </c>
      <c r="G47" s="8">
        <f t="shared" si="11"/>
        <v>6.3095238095238093E-2</v>
      </c>
      <c r="H47" s="7">
        <v>61</v>
      </c>
      <c r="I47" s="7">
        <v>22</v>
      </c>
      <c r="J47" s="7">
        <v>74</v>
      </c>
      <c r="K47" s="7">
        <v>6</v>
      </c>
      <c r="L47" s="7">
        <v>69</v>
      </c>
      <c r="M47" s="7">
        <v>20</v>
      </c>
      <c r="N47" s="7">
        <v>83</v>
      </c>
      <c r="O47" s="7">
        <v>1</v>
      </c>
    </row>
    <row r="48" spans="1:15" x14ac:dyDescent="0.25">
      <c r="A48" s="38" t="s">
        <v>72</v>
      </c>
      <c r="B48" s="8">
        <f t="shared" si="14"/>
        <v>0.35714285714285715</v>
      </c>
      <c r="C48" s="8">
        <f t="shared" si="15"/>
        <v>0.39285714285714285</v>
      </c>
      <c r="D48" s="8">
        <f t="shared" si="16"/>
        <v>-3.5714285714285698E-2</v>
      </c>
      <c r="E48" s="8">
        <f t="shared" si="12"/>
        <v>0.14285714285714285</v>
      </c>
      <c r="F48" s="8">
        <f t="shared" si="13"/>
        <v>0.17857142857142858</v>
      </c>
      <c r="G48" s="8">
        <f t="shared" si="11"/>
        <v>-3.5714285714285726E-2</v>
      </c>
      <c r="H48" s="7">
        <v>18</v>
      </c>
      <c r="I48" s="7">
        <v>10</v>
      </c>
      <c r="J48" s="7">
        <v>24</v>
      </c>
      <c r="K48" s="7">
        <v>4</v>
      </c>
      <c r="L48" s="7">
        <v>17</v>
      </c>
      <c r="M48" s="7">
        <v>11</v>
      </c>
      <c r="N48" s="7">
        <v>23</v>
      </c>
      <c r="O48" s="7">
        <v>5</v>
      </c>
    </row>
    <row r="49" spans="1:15" x14ac:dyDescent="0.25">
      <c r="A49" s="38" t="s">
        <v>73</v>
      </c>
      <c r="B49" s="8">
        <f t="shared" si="14"/>
        <v>0.39215686274509803</v>
      </c>
      <c r="C49" s="8">
        <f t="shared" si="15"/>
        <v>0.3611111111111111</v>
      </c>
      <c r="D49" s="8">
        <f t="shared" si="16"/>
        <v>3.1045751633986929E-2</v>
      </c>
      <c r="E49" s="8">
        <f t="shared" si="12"/>
        <v>0.29411764705882354</v>
      </c>
      <c r="F49" s="8">
        <f t="shared" si="13"/>
        <v>0.22222222222222221</v>
      </c>
      <c r="G49" s="8">
        <f t="shared" si="11"/>
        <v>7.1895424836601329E-2</v>
      </c>
      <c r="H49" s="7">
        <v>31</v>
      </c>
      <c r="I49" s="7">
        <v>20</v>
      </c>
      <c r="J49" s="7">
        <v>36</v>
      </c>
      <c r="K49" s="7">
        <v>15</v>
      </c>
      <c r="L49" s="7">
        <v>23</v>
      </c>
      <c r="M49" s="7">
        <v>13</v>
      </c>
      <c r="N49" s="7">
        <v>28</v>
      </c>
      <c r="O49" s="7">
        <v>8</v>
      </c>
    </row>
    <row r="50" spans="1:15" x14ac:dyDescent="0.25">
      <c r="A50" s="38" t="s">
        <v>74</v>
      </c>
      <c r="B50" s="8">
        <f t="shared" si="14"/>
        <v>0.3888888888888889</v>
      </c>
      <c r="C50" s="8">
        <f t="shared" si="15"/>
        <v>0.23529411764705882</v>
      </c>
      <c r="D50" s="8">
        <f t="shared" si="16"/>
        <v>0.15359477124183007</v>
      </c>
      <c r="E50" s="8">
        <f t="shared" si="12"/>
        <v>0.3888888888888889</v>
      </c>
      <c r="F50" s="8">
        <f t="shared" si="13"/>
        <v>0.3235294117647059</v>
      </c>
      <c r="G50" s="8">
        <f t="shared" si="11"/>
        <v>6.5359477124182996E-2</v>
      </c>
      <c r="H50" s="7">
        <v>22</v>
      </c>
      <c r="I50" s="7">
        <v>14</v>
      </c>
      <c r="J50" s="7">
        <v>22</v>
      </c>
      <c r="K50" s="7">
        <v>14</v>
      </c>
      <c r="L50" s="7">
        <v>26</v>
      </c>
      <c r="M50" s="7">
        <v>8</v>
      </c>
      <c r="N50" s="7">
        <v>23</v>
      </c>
      <c r="O50" s="7">
        <v>11</v>
      </c>
    </row>
    <row r="51" spans="1:15" x14ac:dyDescent="0.25">
      <c r="A51" s="38" t="s">
        <v>75</v>
      </c>
      <c r="B51" s="8">
        <f t="shared" si="14"/>
        <v>0.18309859154929578</v>
      </c>
      <c r="C51" s="8">
        <f t="shared" si="15"/>
        <v>0.14285714285714285</v>
      </c>
      <c r="D51" s="8">
        <f t="shared" si="16"/>
        <v>4.0241448692152931E-2</v>
      </c>
      <c r="E51" s="8">
        <f t="shared" si="12"/>
        <v>0.12676056338028169</v>
      </c>
      <c r="F51" s="8">
        <f t="shared" si="13"/>
        <v>0.11428571428571428</v>
      </c>
      <c r="G51" s="8">
        <f t="shared" si="11"/>
        <v>1.2474849094567406E-2</v>
      </c>
      <c r="H51" s="7">
        <v>58</v>
      </c>
      <c r="I51" s="7">
        <v>13</v>
      </c>
      <c r="J51" s="7">
        <v>62</v>
      </c>
      <c r="K51" s="7">
        <v>9</v>
      </c>
      <c r="L51" s="7">
        <v>60</v>
      </c>
      <c r="M51" s="7">
        <v>10</v>
      </c>
      <c r="N51" s="7">
        <v>62</v>
      </c>
      <c r="O51" s="7">
        <v>8</v>
      </c>
    </row>
    <row r="52" spans="1:15" x14ac:dyDescent="0.25">
      <c r="A52" s="38" t="s">
        <v>76</v>
      </c>
      <c r="B52" s="8">
        <f t="shared" si="14"/>
        <v>0.54761904761904767</v>
      </c>
      <c r="C52" s="8">
        <f t="shared" si="15"/>
        <v>0.44444444444444442</v>
      </c>
      <c r="D52" s="8">
        <f t="shared" si="16"/>
        <v>0.10317460317460325</v>
      </c>
      <c r="E52" s="8">
        <f t="shared" si="12"/>
        <v>0.33333333333333331</v>
      </c>
      <c r="F52" s="8">
        <f t="shared" si="13"/>
        <v>0.31111111111111112</v>
      </c>
      <c r="G52" s="8">
        <f t="shared" si="11"/>
        <v>2.2222222222222199E-2</v>
      </c>
      <c r="H52" s="7">
        <v>19</v>
      </c>
      <c r="I52" s="7">
        <v>23</v>
      </c>
      <c r="J52" s="7">
        <v>28</v>
      </c>
      <c r="K52" s="7">
        <v>14</v>
      </c>
      <c r="L52" s="7">
        <v>25</v>
      </c>
      <c r="M52" s="7">
        <v>20</v>
      </c>
      <c r="N52" s="7">
        <v>31</v>
      </c>
      <c r="O52" s="7">
        <v>14</v>
      </c>
    </row>
    <row r="53" spans="1:15" x14ac:dyDescent="0.25">
      <c r="A53" s="10" t="s">
        <v>77</v>
      </c>
      <c r="B53" s="8"/>
      <c r="C53" s="8"/>
      <c r="D53" s="8" t="s">
        <v>16</v>
      </c>
      <c r="E53" s="8">
        <f t="shared" si="12"/>
        <v>0.29411764705882354</v>
      </c>
      <c r="F53" s="8">
        <f t="shared" si="13"/>
        <v>0.4375</v>
      </c>
      <c r="G53" s="8">
        <f t="shared" si="11"/>
        <v>-0.14338235294117646</v>
      </c>
      <c r="H53" s="7"/>
      <c r="I53" s="7"/>
      <c r="J53" s="7">
        <v>12</v>
      </c>
      <c r="K53" s="7">
        <v>5</v>
      </c>
      <c r="L53" s="7">
        <v>0</v>
      </c>
      <c r="M53" s="7">
        <v>0</v>
      </c>
      <c r="N53" s="7">
        <v>9</v>
      </c>
      <c r="O53" s="7">
        <v>7</v>
      </c>
    </row>
    <row r="54" spans="1:15" x14ac:dyDescent="0.25">
      <c r="A54" s="42" t="s">
        <v>78</v>
      </c>
      <c r="B54" s="8"/>
      <c r="C54" s="8"/>
      <c r="D54" s="8"/>
      <c r="E54" s="8">
        <f>K54/(K54+J54)</f>
        <v>0.4</v>
      </c>
      <c r="F54" s="8">
        <f t="shared" ref="F54" si="17">O54/(O54+N54)</f>
        <v>0.33333333333333331</v>
      </c>
      <c r="G54" s="8">
        <f t="shared" ref="G54" si="18">E54-F54</f>
        <v>6.6666666666666707E-2</v>
      </c>
      <c r="H54" s="7"/>
      <c r="I54" s="7"/>
      <c r="J54" s="34">
        <v>6</v>
      </c>
      <c r="K54" s="34">
        <v>4</v>
      </c>
      <c r="L54" s="7"/>
      <c r="M54" s="7"/>
      <c r="N54" s="34">
        <v>4</v>
      </c>
      <c r="O54" s="34">
        <v>2</v>
      </c>
    </row>
    <row r="55" spans="1:15" x14ac:dyDescent="0.25">
      <c r="A55" s="38" t="s">
        <v>79</v>
      </c>
      <c r="B55" s="8"/>
      <c r="C55" s="8"/>
      <c r="D55" s="8" t="s">
        <v>16</v>
      </c>
      <c r="E55" s="8">
        <f t="shared" ref="E55:E57" si="19">K55/(K55+J55)</f>
        <v>0.375</v>
      </c>
      <c r="F55" s="8">
        <f t="shared" ref="F55:F57" si="20">O55/(O55+N55)</f>
        <v>0.25</v>
      </c>
      <c r="G55" s="8">
        <f t="shared" ref="G55:G58" si="21">E55-F55</f>
        <v>0.125</v>
      </c>
      <c r="H55" s="7"/>
      <c r="I55" s="7"/>
      <c r="J55" s="7">
        <v>5</v>
      </c>
      <c r="K55" s="7">
        <v>3</v>
      </c>
      <c r="L55" s="7">
        <v>0</v>
      </c>
      <c r="M55" s="7">
        <v>0</v>
      </c>
      <c r="N55" s="7">
        <v>9</v>
      </c>
      <c r="O55" s="7">
        <v>3</v>
      </c>
    </row>
    <row r="56" spans="1:15" x14ac:dyDescent="0.25">
      <c r="A56" s="38" t="s">
        <v>80</v>
      </c>
      <c r="B56" s="8">
        <f>I56/(I56+H56)</f>
        <v>0.34426229508196721</v>
      </c>
      <c r="C56" s="8">
        <f>M56/(L56+M56)</f>
        <v>0.32758620689655171</v>
      </c>
      <c r="D56" s="8">
        <f>B56-C56</f>
        <v>1.6676088185415494E-2</v>
      </c>
      <c r="E56" s="8">
        <f t="shared" si="19"/>
        <v>0.29508196721311475</v>
      </c>
      <c r="F56" s="8">
        <f t="shared" si="20"/>
        <v>0.29310344827586204</v>
      </c>
      <c r="G56" s="8">
        <f t="shared" si="21"/>
        <v>1.9785189372527046E-3</v>
      </c>
      <c r="H56" s="7">
        <v>40</v>
      </c>
      <c r="I56" s="7">
        <v>21</v>
      </c>
      <c r="J56" s="7">
        <v>43</v>
      </c>
      <c r="K56" s="7">
        <v>18</v>
      </c>
      <c r="L56" s="7">
        <v>39</v>
      </c>
      <c r="M56" s="7">
        <v>19</v>
      </c>
      <c r="N56" s="7">
        <v>41</v>
      </c>
      <c r="O56" s="7">
        <v>17</v>
      </c>
    </row>
    <row r="57" spans="1:15" x14ac:dyDescent="0.25">
      <c r="A57" s="38" t="s">
        <v>81</v>
      </c>
      <c r="B57" s="8">
        <f>I57/(I57+H57)</f>
        <v>0.375</v>
      </c>
      <c r="C57" s="8">
        <f>M57/(L57+M57)</f>
        <v>0.33333333333333331</v>
      </c>
      <c r="D57" s="8">
        <f>B57-C57</f>
        <v>4.1666666666666685E-2</v>
      </c>
      <c r="E57" s="8">
        <f t="shared" si="19"/>
        <v>0.25</v>
      </c>
      <c r="F57" s="8">
        <f t="shared" si="20"/>
        <v>0.14285714285714285</v>
      </c>
      <c r="G57" s="8">
        <f t="shared" si="21"/>
        <v>0.10714285714285715</v>
      </c>
      <c r="H57" s="7">
        <v>15</v>
      </c>
      <c r="I57" s="7">
        <v>9</v>
      </c>
      <c r="J57" s="7">
        <v>18</v>
      </c>
      <c r="K57" s="7">
        <v>6</v>
      </c>
      <c r="L57" s="7">
        <v>14</v>
      </c>
      <c r="M57" s="7">
        <v>7</v>
      </c>
      <c r="N57" s="7">
        <v>18</v>
      </c>
      <c r="O57" s="7">
        <v>3</v>
      </c>
    </row>
    <row r="58" spans="1:15" x14ac:dyDescent="0.25">
      <c r="A58" s="38" t="s">
        <v>15</v>
      </c>
      <c r="B58" s="8">
        <f>SUM(I32:I57)/SUM(H32:I57)</f>
        <v>0.33416875522138678</v>
      </c>
      <c r="C58" s="8">
        <f>SUM(M32:M57)/SUM(L32:M57)</f>
        <v>0.30114566284779049</v>
      </c>
      <c r="D58" s="8">
        <f>B58-C58</f>
        <v>3.3023092373596297E-2</v>
      </c>
      <c r="E58" s="8">
        <f>SUM(K32:K57)/SUM(J32:K57)</f>
        <v>0.23317683881064163</v>
      </c>
      <c r="F58" s="8">
        <f>O58/SUM(N58:O58)</f>
        <v>0.209140201394268</v>
      </c>
      <c r="G58" s="8">
        <f t="shared" si="21"/>
        <v>2.403663741637363E-2</v>
      </c>
      <c r="H58" s="7">
        <f>SUM(H32:H57)</f>
        <v>797</v>
      </c>
      <c r="I58" s="7">
        <f t="shared" ref="I58:O58" si="22">SUM(I32:I57)</f>
        <v>400</v>
      </c>
      <c r="J58" s="7">
        <f t="shared" si="22"/>
        <v>980</v>
      </c>
      <c r="K58" s="7">
        <f t="shared" si="22"/>
        <v>298</v>
      </c>
      <c r="L58" s="7">
        <f t="shared" si="22"/>
        <v>854</v>
      </c>
      <c r="M58" s="7">
        <f t="shared" si="22"/>
        <v>368</v>
      </c>
      <c r="N58" s="7">
        <f t="shared" si="22"/>
        <v>1021</v>
      </c>
      <c r="O58" s="7">
        <f t="shared" si="22"/>
        <v>270</v>
      </c>
    </row>
    <row r="60" spans="1:15" x14ac:dyDescent="0.25">
      <c r="A60" s="11" t="s">
        <v>94</v>
      </c>
    </row>
    <row r="61" spans="1:15" x14ac:dyDescent="0.25">
      <c r="A61" s="11" t="s">
        <v>95</v>
      </c>
    </row>
  </sheetData>
  <mergeCells count="9">
    <mergeCell ref="H30:K30"/>
    <mergeCell ref="L30:O30"/>
    <mergeCell ref="B2:E2"/>
    <mergeCell ref="F2:I2"/>
    <mergeCell ref="J2:M2"/>
    <mergeCell ref="N2:Q2"/>
    <mergeCell ref="R2:U2"/>
    <mergeCell ref="E30:G30"/>
    <mergeCell ref="B30:D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2875-39DC-4D95-B9F4-AE23152BC385}">
  <dimension ref="A1:G166"/>
  <sheetViews>
    <sheetView workbookViewId="0">
      <selection activeCell="A172" sqref="A172"/>
    </sheetView>
  </sheetViews>
  <sheetFormatPr defaultRowHeight="15" x14ac:dyDescent="0.25"/>
  <cols>
    <col min="1" max="1" width="44.7109375" bestFit="1" customWidth="1"/>
    <col min="2" max="2" width="5" bestFit="1" customWidth="1"/>
    <col min="3" max="3" width="5.42578125" bestFit="1" customWidth="1"/>
    <col min="4" max="4" width="7.5703125" bestFit="1" customWidth="1"/>
    <col min="5" max="5" width="13.140625" bestFit="1" customWidth="1"/>
    <col min="6" max="6" width="8.5703125" bestFit="1" customWidth="1"/>
    <col min="7" max="7" width="15.7109375" bestFit="1" customWidth="1"/>
  </cols>
  <sheetData>
    <row r="1" spans="1:7" x14ac:dyDescent="0.25">
      <c r="A1" t="s">
        <v>51</v>
      </c>
      <c r="B1" t="s">
        <v>35</v>
      </c>
      <c r="C1" t="s">
        <v>36</v>
      </c>
      <c r="D1" t="s">
        <v>37</v>
      </c>
      <c r="E1" t="s">
        <v>11</v>
      </c>
      <c r="F1" t="s">
        <v>10</v>
      </c>
      <c r="G1" t="s">
        <v>38</v>
      </c>
    </row>
    <row r="2" spans="1:7" x14ac:dyDescent="0.25">
      <c r="A2" t="s">
        <v>52</v>
      </c>
      <c r="B2">
        <v>2019</v>
      </c>
      <c r="C2">
        <v>17</v>
      </c>
      <c r="D2">
        <v>4</v>
      </c>
      <c r="E2">
        <v>16</v>
      </c>
      <c r="F2">
        <v>5</v>
      </c>
      <c r="G2">
        <v>21</v>
      </c>
    </row>
    <row r="3" spans="1:7" x14ac:dyDescent="0.25">
      <c r="A3" t="s">
        <v>54</v>
      </c>
      <c r="B3">
        <v>2010</v>
      </c>
      <c r="E3">
        <v>7</v>
      </c>
      <c r="F3">
        <v>1</v>
      </c>
      <c r="G3">
        <v>8</v>
      </c>
    </row>
    <row r="4" spans="1:7" x14ac:dyDescent="0.25">
      <c r="A4" t="s">
        <v>54</v>
      </c>
      <c r="B4">
        <v>2014</v>
      </c>
      <c r="E4">
        <v>4</v>
      </c>
      <c r="F4">
        <v>1</v>
      </c>
      <c r="G4">
        <v>5</v>
      </c>
    </row>
    <row r="5" spans="1:7" x14ac:dyDescent="0.25">
      <c r="A5" t="s">
        <v>54</v>
      </c>
      <c r="B5">
        <v>2019</v>
      </c>
      <c r="C5">
        <v>11</v>
      </c>
      <c r="D5">
        <v>1</v>
      </c>
      <c r="E5">
        <v>11</v>
      </c>
      <c r="F5">
        <v>1</v>
      </c>
      <c r="G5">
        <v>12</v>
      </c>
    </row>
    <row r="6" spans="1:7" x14ac:dyDescent="0.25">
      <c r="A6" t="s">
        <v>55</v>
      </c>
      <c r="B6">
        <v>2010</v>
      </c>
      <c r="E6">
        <v>8</v>
      </c>
      <c r="F6">
        <v>0</v>
      </c>
      <c r="G6">
        <v>8</v>
      </c>
    </row>
    <row r="7" spans="1:7" x14ac:dyDescent="0.25">
      <c r="A7" t="s">
        <v>55</v>
      </c>
      <c r="B7">
        <v>2014</v>
      </c>
      <c r="E7">
        <v>5</v>
      </c>
      <c r="F7">
        <v>2</v>
      </c>
      <c r="G7">
        <v>7</v>
      </c>
    </row>
    <row r="8" spans="1:7" x14ac:dyDescent="0.25">
      <c r="A8" t="s">
        <v>55</v>
      </c>
      <c r="B8">
        <v>2018</v>
      </c>
      <c r="E8">
        <v>6</v>
      </c>
      <c r="F8">
        <v>2</v>
      </c>
      <c r="G8">
        <v>8</v>
      </c>
    </row>
    <row r="9" spans="1:7" x14ac:dyDescent="0.25">
      <c r="A9" t="s">
        <v>56</v>
      </c>
      <c r="B9">
        <v>2015</v>
      </c>
      <c r="C9">
        <v>40</v>
      </c>
      <c r="D9">
        <v>26</v>
      </c>
      <c r="E9">
        <v>57</v>
      </c>
      <c r="F9">
        <v>9</v>
      </c>
      <c r="G9">
        <v>66</v>
      </c>
    </row>
    <row r="10" spans="1:7" x14ac:dyDescent="0.25">
      <c r="A10" t="s">
        <v>56</v>
      </c>
      <c r="B10">
        <v>2016</v>
      </c>
      <c r="C10">
        <v>36</v>
      </c>
      <c r="D10">
        <v>30</v>
      </c>
      <c r="E10">
        <v>57</v>
      </c>
      <c r="F10">
        <v>9</v>
      </c>
      <c r="G10">
        <v>66</v>
      </c>
    </row>
    <row r="11" spans="1:7" x14ac:dyDescent="0.25">
      <c r="A11" t="s">
        <v>56</v>
      </c>
      <c r="B11">
        <v>2017</v>
      </c>
      <c r="C11">
        <v>38</v>
      </c>
      <c r="D11">
        <v>29</v>
      </c>
      <c r="E11">
        <v>57</v>
      </c>
      <c r="F11">
        <v>10</v>
      </c>
      <c r="G11">
        <v>67</v>
      </c>
    </row>
    <row r="12" spans="1:7" x14ac:dyDescent="0.25">
      <c r="A12" t="s">
        <v>56</v>
      </c>
      <c r="B12">
        <v>2018</v>
      </c>
      <c r="C12">
        <v>34</v>
      </c>
      <c r="D12">
        <v>29</v>
      </c>
      <c r="E12">
        <v>54</v>
      </c>
      <c r="F12">
        <v>9</v>
      </c>
      <c r="G12">
        <v>63</v>
      </c>
    </row>
    <row r="13" spans="1:7" x14ac:dyDescent="0.25">
      <c r="A13" t="s">
        <v>56</v>
      </c>
      <c r="B13">
        <v>2019</v>
      </c>
      <c r="C13">
        <v>42</v>
      </c>
      <c r="D13">
        <v>27</v>
      </c>
      <c r="E13">
        <v>59</v>
      </c>
      <c r="F13">
        <v>10</v>
      </c>
      <c r="G13">
        <v>69</v>
      </c>
    </row>
    <row r="14" spans="1:7" x14ac:dyDescent="0.25">
      <c r="A14" t="s">
        <v>57</v>
      </c>
      <c r="B14">
        <v>2019</v>
      </c>
      <c r="C14">
        <v>16</v>
      </c>
      <c r="D14">
        <v>9</v>
      </c>
      <c r="E14">
        <v>20</v>
      </c>
      <c r="F14">
        <v>5</v>
      </c>
      <c r="G14">
        <v>25</v>
      </c>
    </row>
    <row r="15" spans="1:7" x14ac:dyDescent="0.25">
      <c r="A15" t="s">
        <v>58</v>
      </c>
      <c r="B15">
        <v>2014</v>
      </c>
      <c r="C15">
        <v>10</v>
      </c>
      <c r="D15">
        <v>4</v>
      </c>
      <c r="E15">
        <v>11</v>
      </c>
      <c r="F15">
        <v>3</v>
      </c>
      <c r="G15">
        <v>14</v>
      </c>
    </row>
    <row r="16" spans="1:7" x14ac:dyDescent="0.25">
      <c r="A16" t="s">
        <v>58</v>
      </c>
      <c r="B16">
        <v>2018</v>
      </c>
      <c r="C16">
        <v>16</v>
      </c>
      <c r="D16">
        <v>4</v>
      </c>
      <c r="E16">
        <v>15</v>
      </c>
      <c r="F16">
        <v>5</v>
      </c>
      <c r="G16">
        <v>20</v>
      </c>
    </row>
    <row r="17" spans="1:7" x14ac:dyDescent="0.25">
      <c r="A17" t="s">
        <v>59</v>
      </c>
      <c r="B17">
        <v>2010</v>
      </c>
      <c r="C17">
        <v>159</v>
      </c>
      <c r="D17">
        <v>55</v>
      </c>
      <c r="E17">
        <v>182</v>
      </c>
      <c r="F17">
        <v>32</v>
      </c>
      <c r="G17">
        <v>214</v>
      </c>
    </row>
    <row r="18" spans="1:7" x14ac:dyDescent="0.25">
      <c r="A18" t="s">
        <v>59</v>
      </c>
      <c r="B18">
        <v>2014</v>
      </c>
      <c r="C18">
        <v>140</v>
      </c>
      <c r="D18">
        <v>50</v>
      </c>
      <c r="E18">
        <v>160</v>
      </c>
      <c r="F18">
        <v>30</v>
      </c>
      <c r="G18">
        <v>190</v>
      </c>
    </row>
    <row r="19" spans="1:7" x14ac:dyDescent="0.25">
      <c r="A19" t="s">
        <v>59</v>
      </c>
      <c r="B19">
        <v>2018</v>
      </c>
      <c r="C19">
        <v>130</v>
      </c>
      <c r="D19">
        <v>54</v>
      </c>
      <c r="E19">
        <v>152</v>
      </c>
      <c r="F19">
        <v>32</v>
      </c>
      <c r="G19">
        <v>184</v>
      </c>
    </row>
    <row r="20" spans="1:7" x14ac:dyDescent="0.25">
      <c r="A20" t="s">
        <v>60</v>
      </c>
      <c r="B20">
        <v>2010</v>
      </c>
      <c r="C20">
        <v>96</v>
      </c>
      <c r="D20">
        <v>30</v>
      </c>
      <c r="E20">
        <v>107</v>
      </c>
      <c r="F20">
        <v>19</v>
      </c>
      <c r="G20">
        <v>126</v>
      </c>
    </row>
    <row r="21" spans="1:7" x14ac:dyDescent="0.25">
      <c r="A21" t="s">
        <v>60</v>
      </c>
      <c r="B21">
        <v>2014</v>
      </c>
      <c r="C21">
        <v>75</v>
      </c>
      <c r="D21">
        <v>31</v>
      </c>
      <c r="E21">
        <v>91</v>
      </c>
      <c r="F21">
        <v>15</v>
      </c>
      <c r="G21">
        <v>106</v>
      </c>
    </row>
    <row r="22" spans="1:7" x14ac:dyDescent="0.25">
      <c r="A22" t="s">
        <v>60</v>
      </c>
      <c r="B22">
        <v>2018</v>
      </c>
      <c r="C22">
        <v>74</v>
      </c>
      <c r="D22">
        <v>32</v>
      </c>
      <c r="E22">
        <v>86</v>
      </c>
      <c r="F22">
        <v>20</v>
      </c>
      <c r="G22">
        <v>106</v>
      </c>
    </row>
    <row r="23" spans="1:7" x14ac:dyDescent="0.25">
      <c r="A23" t="s">
        <v>61</v>
      </c>
      <c r="B23">
        <v>2010</v>
      </c>
      <c r="E23">
        <v>5</v>
      </c>
      <c r="F23">
        <v>1</v>
      </c>
      <c r="G23">
        <v>6</v>
      </c>
    </row>
    <row r="24" spans="1:7" x14ac:dyDescent="0.25">
      <c r="A24" t="s">
        <v>61</v>
      </c>
      <c r="B24">
        <v>2019</v>
      </c>
      <c r="C24">
        <v>6</v>
      </c>
      <c r="D24">
        <v>2</v>
      </c>
      <c r="E24">
        <v>4</v>
      </c>
      <c r="F24">
        <v>4</v>
      </c>
      <c r="G24">
        <v>8</v>
      </c>
    </row>
    <row r="25" spans="1:7" x14ac:dyDescent="0.25">
      <c r="A25" t="s">
        <v>62</v>
      </c>
      <c r="B25">
        <v>2010</v>
      </c>
      <c r="C25">
        <v>27</v>
      </c>
      <c r="D25">
        <v>7</v>
      </c>
      <c r="E25">
        <v>29</v>
      </c>
      <c r="F25">
        <v>5</v>
      </c>
      <c r="G25">
        <v>34</v>
      </c>
    </row>
    <row r="26" spans="1:7" x14ac:dyDescent="0.25">
      <c r="A26" t="s">
        <v>62</v>
      </c>
      <c r="B26">
        <v>2014</v>
      </c>
      <c r="C26">
        <v>21</v>
      </c>
      <c r="D26">
        <v>6</v>
      </c>
      <c r="E26">
        <v>23</v>
      </c>
      <c r="F26">
        <v>4</v>
      </c>
      <c r="G26">
        <v>27</v>
      </c>
    </row>
    <row r="27" spans="1:7" x14ac:dyDescent="0.25">
      <c r="A27" t="s">
        <v>62</v>
      </c>
      <c r="B27">
        <v>2018</v>
      </c>
      <c r="C27">
        <v>20</v>
      </c>
      <c r="D27">
        <v>5</v>
      </c>
      <c r="E27">
        <v>21</v>
      </c>
      <c r="F27">
        <v>4</v>
      </c>
      <c r="G27">
        <v>25</v>
      </c>
    </row>
    <row r="28" spans="1:7" x14ac:dyDescent="0.25">
      <c r="A28" t="s">
        <v>63</v>
      </c>
      <c r="B28">
        <v>2010</v>
      </c>
      <c r="C28">
        <v>51</v>
      </c>
      <c r="D28">
        <v>34</v>
      </c>
      <c r="E28">
        <v>56</v>
      </c>
      <c r="F28">
        <v>29</v>
      </c>
      <c r="G28">
        <v>85</v>
      </c>
    </row>
    <row r="29" spans="1:7" x14ac:dyDescent="0.25">
      <c r="A29" t="s">
        <v>63</v>
      </c>
      <c r="B29">
        <v>2014</v>
      </c>
      <c r="C29">
        <v>65</v>
      </c>
      <c r="D29">
        <v>50</v>
      </c>
      <c r="E29">
        <v>71</v>
      </c>
      <c r="F29">
        <v>44</v>
      </c>
      <c r="G29">
        <v>115</v>
      </c>
    </row>
    <row r="30" spans="1:7" x14ac:dyDescent="0.25">
      <c r="A30" t="s">
        <v>63</v>
      </c>
      <c r="B30">
        <v>2018</v>
      </c>
      <c r="C30">
        <v>57</v>
      </c>
      <c r="D30">
        <v>52</v>
      </c>
      <c r="E30">
        <v>67</v>
      </c>
      <c r="F30">
        <v>42</v>
      </c>
      <c r="G30">
        <v>109</v>
      </c>
    </row>
    <row r="31" spans="1:7" x14ac:dyDescent="0.25">
      <c r="A31" t="s">
        <v>64</v>
      </c>
      <c r="B31">
        <v>2010</v>
      </c>
      <c r="E31">
        <v>6</v>
      </c>
      <c r="F31">
        <v>2</v>
      </c>
      <c r="G31">
        <v>8</v>
      </c>
    </row>
    <row r="32" spans="1:7" x14ac:dyDescent="0.25">
      <c r="A32" t="s">
        <v>64</v>
      </c>
      <c r="B32">
        <v>2014</v>
      </c>
      <c r="E32">
        <v>8</v>
      </c>
      <c r="F32">
        <v>6</v>
      </c>
      <c r="G32">
        <v>14</v>
      </c>
    </row>
    <row r="33" spans="1:7" x14ac:dyDescent="0.25">
      <c r="A33" t="s">
        <v>64</v>
      </c>
      <c r="B33">
        <v>2018</v>
      </c>
      <c r="C33">
        <v>13</v>
      </c>
      <c r="D33">
        <v>4</v>
      </c>
      <c r="E33">
        <v>12</v>
      </c>
      <c r="F33">
        <v>5</v>
      </c>
      <c r="G33">
        <v>17</v>
      </c>
    </row>
    <row r="34" spans="1:7" x14ac:dyDescent="0.25">
      <c r="A34" t="s">
        <v>65</v>
      </c>
      <c r="B34">
        <v>2010</v>
      </c>
      <c r="C34">
        <v>12</v>
      </c>
      <c r="D34">
        <v>1</v>
      </c>
      <c r="E34">
        <v>10</v>
      </c>
      <c r="F34">
        <v>3</v>
      </c>
      <c r="G34">
        <v>13</v>
      </c>
    </row>
    <row r="35" spans="1:7" x14ac:dyDescent="0.25">
      <c r="A35" t="s">
        <v>65</v>
      </c>
      <c r="B35">
        <v>2014</v>
      </c>
      <c r="E35">
        <v>10</v>
      </c>
      <c r="F35">
        <v>4</v>
      </c>
      <c r="G35">
        <v>14</v>
      </c>
    </row>
    <row r="36" spans="1:7" x14ac:dyDescent="0.25">
      <c r="A36" t="s">
        <v>65</v>
      </c>
      <c r="B36">
        <v>2018</v>
      </c>
      <c r="E36">
        <v>8</v>
      </c>
      <c r="F36">
        <v>4</v>
      </c>
      <c r="G36">
        <v>12</v>
      </c>
    </row>
    <row r="37" spans="1:7" x14ac:dyDescent="0.25">
      <c r="A37" t="s">
        <v>66</v>
      </c>
      <c r="B37">
        <v>2010</v>
      </c>
      <c r="C37">
        <v>27</v>
      </c>
      <c r="D37">
        <v>11</v>
      </c>
      <c r="E37">
        <v>35</v>
      </c>
      <c r="F37">
        <v>3</v>
      </c>
      <c r="G37">
        <v>38</v>
      </c>
    </row>
    <row r="38" spans="1:7" x14ac:dyDescent="0.25">
      <c r="A38" t="s">
        <v>66</v>
      </c>
      <c r="B38">
        <v>2014</v>
      </c>
      <c r="C38">
        <v>26</v>
      </c>
      <c r="D38">
        <v>11</v>
      </c>
      <c r="E38">
        <v>31</v>
      </c>
      <c r="F38">
        <v>6</v>
      </c>
      <c r="G38">
        <v>37</v>
      </c>
    </row>
    <row r="39" spans="1:7" x14ac:dyDescent="0.25">
      <c r="A39" t="s">
        <v>66</v>
      </c>
      <c r="B39">
        <v>2018</v>
      </c>
      <c r="C39">
        <v>30</v>
      </c>
      <c r="D39">
        <v>14</v>
      </c>
      <c r="E39">
        <v>36</v>
      </c>
      <c r="F39">
        <v>8</v>
      </c>
      <c r="G39">
        <v>44</v>
      </c>
    </row>
    <row r="40" spans="1:7" x14ac:dyDescent="0.25">
      <c r="A40" t="s">
        <v>67</v>
      </c>
      <c r="B40">
        <v>2010</v>
      </c>
      <c r="C40">
        <v>54</v>
      </c>
      <c r="D40">
        <v>18</v>
      </c>
      <c r="E40">
        <v>61</v>
      </c>
      <c r="F40">
        <v>11</v>
      </c>
      <c r="G40">
        <v>72</v>
      </c>
    </row>
    <row r="41" spans="1:7" x14ac:dyDescent="0.25">
      <c r="A41" t="s">
        <v>67</v>
      </c>
      <c r="B41">
        <v>2014</v>
      </c>
      <c r="C41">
        <v>46</v>
      </c>
      <c r="D41">
        <v>21</v>
      </c>
      <c r="E41">
        <v>53</v>
      </c>
      <c r="F41">
        <v>14</v>
      </c>
      <c r="G41">
        <v>67</v>
      </c>
    </row>
    <row r="42" spans="1:7" x14ac:dyDescent="0.25">
      <c r="A42" t="s">
        <v>67</v>
      </c>
      <c r="B42">
        <v>2018</v>
      </c>
      <c r="C42">
        <v>39</v>
      </c>
      <c r="D42">
        <v>23</v>
      </c>
      <c r="E42">
        <v>47</v>
      </c>
      <c r="F42">
        <v>15</v>
      </c>
      <c r="G42">
        <v>62</v>
      </c>
    </row>
    <row r="43" spans="1:7" x14ac:dyDescent="0.25">
      <c r="A43" t="s">
        <v>68</v>
      </c>
      <c r="B43">
        <v>2010</v>
      </c>
      <c r="C43">
        <v>19</v>
      </c>
      <c r="D43">
        <v>3</v>
      </c>
      <c r="E43">
        <v>19</v>
      </c>
      <c r="F43">
        <v>3</v>
      </c>
      <c r="G43">
        <v>22</v>
      </c>
    </row>
    <row r="44" spans="1:7" x14ac:dyDescent="0.25">
      <c r="A44" t="s">
        <v>68</v>
      </c>
      <c r="B44">
        <v>2014</v>
      </c>
      <c r="C44">
        <v>17</v>
      </c>
      <c r="D44">
        <v>4</v>
      </c>
      <c r="E44">
        <v>19</v>
      </c>
      <c r="F44">
        <v>2</v>
      </c>
      <c r="G44">
        <v>21</v>
      </c>
    </row>
    <row r="45" spans="1:7" x14ac:dyDescent="0.25">
      <c r="A45" t="s">
        <v>68</v>
      </c>
      <c r="B45">
        <v>2018</v>
      </c>
      <c r="C45">
        <v>17</v>
      </c>
      <c r="D45">
        <v>3</v>
      </c>
      <c r="E45">
        <v>17</v>
      </c>
      <c r="F45">
        <v>3</v>
      </c>
      <c r="G45">
        <v>20</v>
      </c>
    </row>
    <row r="46" spans="1:7" x14ac:dyDescent="0.25">
      <c r="A46" t="s">
        <v>69</v>
      </c>
      <c r="B46">
        <v>2010</v>
      </c>
      <c r="C46">
        <v>115</v>
      </c>
      <c r="D46">
        <v>43</v>
      </c>
      <c r="E46">
        <v>123</v>
      </c>
      <c r="F46">
        <v>35</v>
      </c>
      <c r="G46">
        <v>158</v>
      </c>
    </row>
    <row r="47" spans="1:7" x14ac:dyDescent="0.25">
      <c r="A47" t="s">
        <v>69</v>
      </c>
      <c r="B47">
        <v>2014</v>
      </c>
      <c r="C47">
        <v>125</v>
      </c>
      <c r="D47">
        <v>52</v>
      </c>
      <c r="E47">
        <v>133</v>
      </c>
      <c r="F47">
        <v>44</v>
      </c>
      <c r="G47">
        <v>177</v>
      </c>
    </row>
    <row r="48" spans="1:7" x14ac:dyDescent="0.25">
      <c r="A48" t="s">
        <v>69</v>
      </c>
      <c r="B48">
        <v>2018</v>
      </c>
      <c r="C48">
        <v>102</v>
      </c>
      <c r="D48">
        <v>46</v>
      </c>
      <c r="E48">
        <v>104</v>
      </c>
      <c r="F48">
        <v>44</v>
      </c>
      <c r="G48">
        <v>148</v>
      </c>
    </row>
    <row r="49" spans="1:7" x14ac:dyDescent="0.25">
      <c r="A49" t="s">
        <v>70</v>
      </c>
      <c r="B49">
        <v>2010</v>
      </c>
      <c r="C49">
        <v>15</v>
      </c>
      <c r="D49">
        <v>7</v>
      </c>
      <c r="E49">
        <v>17</v>
      </c>
      <c r="F49">
        <v>5</v>
      </c>
      <c r="G49">
        <v>22</v>
      </c>
    </row>
    <row r="50" spans="1:7" x14ac:dyDescent="0.25">
      <c r="A50" t="s">
        <v>70</v>
      </c>
      <c r="B50">
        <v>2014</v>
      </c>
      <c r="C50">
        <v>16</v>
      </c>
      <c r="D50">
        <v>5</v>
      </c>
      <c r="E50">
        <v>14</v>
      </c>
      <c r="F50">
        <v>7</v>
      </c>
      <c r="G50">
        <v>21</v>
      </c>
    </row>
    <row r="51" spans="1:7" x14ac:dyDescent="0.25">
      <c r="A51" t="s">
        <v>70</v>
      </c>
      <c r="B51">
        <v>2018</v>
      </c>
      <c r="C51">
        <v>14</v>
      </c>
      <c r="D51">
        <v>6</v>
      </c>
      <c r="E51">
        <v>14</v>
      </c>
      <c r="F51">
        <v>6</v>
      </c>
      <c r="G51">
        <v>20</v>
      </c>
    </row>
    <row r="52" spans="1:7" x14ac:dyDescent="0.25">
      <c r="A52" t="s">
        <v>71</v>
      </c>
      <c r="B52">
        <v>2010</v>
      </c>
      <c r="C52">
        <v>76</v>
      </c>
      <c r="D52">
        <v>26</v>
      </c>
      <c r="E52">
        <v>65</v>
      </c>
      <c r="F52">
        <v>3</v>
      </c>
      <c r="G52">
        <v>102</v>
      </c>
    </row>
    <row r="53" spans="1:7" x14ac:dyDescent="0.25">
      <c r="A53" t="s">
        <v>71</v>
      </c>
      <c r="B53">
        <v>2014</v>
      </c>
      <c r="C53">
        <v>69</v>
      </c>
      <c r="D53">
        <v>20</v>
      </c>
      <c r="E53">
        <v>83</v>
      </c>
      <c r="F53">
        <v>1</v>
      </c>
      <c r="G53">
        <v>89</v>
      </c>
    </row>
    <row r="54" spans="1:7" x14ac:dyDescent="0.25">
      <c r="A54" t="s">
        <v>71</v>
      </c>
      <c r="B54">
        <v>2018</v>
      </c>
      <c r="C54">
        <v>61</v>
      </c>
      <c r="D54">
        <v>22</v>
      </c>
      <c r="E54">
        <v>74</v>
      </c>
      <c r="F54">
        <v>6</v>
      </c>
      <c r="G54">
        <v>83</v>
      </c>
    </row>
    <row r="55" spans="1:7" x14ac:dyDescent="0.25">
      <c r="A55" t="s">
        <v>72</v>
      </c>
      <c r="B55">
        <v>2010</v>
      </c>
      <c r="C55">
        <v>17</v>
      </c>
      <c r="D55">
        <v>9</v>
      </c>
      <c r="E55">
        <v>22</v>
      </c>
      <c r="F55">
        <v>4</v>
      </c>
      <c r="G55">
        <v>26</v>
      </c>
    </row>
    <row r="56" spans="1:7" x14ac:dyDescent="0.25">
      <c r="A56" t="s">
        <v>72</v>
      </c>
      <c r="B56">
        <v>2014</v>
      </c>
      <c r="C56">
        <v>17</v>
      </c>
      <c r="D56">
        <v>11</v>
      </c>
      <c r="E56">
        <v>23</v>
      </c>
      <c r="F56">
        <v>5</v>
      </c>
      <c r="G56">
        <v>28</v>
      </c>
    </row>
    <row r="57" spans="1:7" x14ac:dyDescent="0.25">
      <c r="A57" t="s">
        <v>72</v>
      </c>
      <c r="B57">
        <v>2018</v>
      </c>
      <c r="C57">
        <v>18</v>
      </c>
      <c r="D57">
        <v>10</v>
      </c>
      <c r="E57">
        <v>24</v>
      </c>
      <c r="F57">
        <v>4</v>
      </c>
      <c r="G57">
        <v>28</v>
      </c>
    </row>
    <row r="58" spans="1:7" x14ac:dyDescent="0.25">
      <c r="A58" t="s">
        <v>73</v>
      </c>
      <c r="B58">
        <v>2010</v>
      </c>
      <c r="C58">
        <v>14</v>
      </c>
      <c r="D58">
        <v>10</v>
      </c>
      <c r="E58">
        <v>16</v>
      </c>
      <c r="F58">
        <v>8</v>
      </c>
      <c r="G58">
        <v>24</v>
      </c>
    </row>
    <row r="59" spans="1:7" x14ac:dyDescent="0.25">
      <c r="A59" t="s">
        <v>73</v>
      </c>
      <c r="B59">
        <v>2014</v>
      </c>
      <c r="C59">
        <v>23</v>
      </c>
      <c r="D59">
        <v>13</v>
      </c>
      <c r="E59">
        <v>28</v>
      </c>
      <c r="F59">
        <v>8</v>
      </c>
      <c r="G59">
        <v>36</v>
      </c>
    </row>
    <row r="60" spans="1:7" x14ac:dyDescent="0.25">
      <c r="A60" t="s">
        <v>73</v>
      </c>
      <c r="B60">
        <v>2018</v>
      </c>
      <c r="C60">
        <v>31</v>
      </c>
      <c r="D60">
        <v>20</v>
      </c>
      <c r="E60">
        <v>36</v>
      </c>
      <c r="F60">
        <v>15</v>
      </c>
      <c r="G60">
        <v>51</v>
      </c>
    </row>
    <row r="61" spans="1:7" x14ac:dyDescent="0.25">
      <c r="A61" t="s">
        <v>74</v>
      </c>
      <c r="B61">
        <v>2010</v>
      </c>
      <c r="C61">
        <v>12</v>
      </c>
      <c r="D61">
        <v>1</v>
      </c>
      <c r="E61">
        <v>9</v>
      </c>
      <c r="F61">
        <v>4</v>
      </c>
      <c r="G61">
        <v>13</v>
      </c>
    </row>
    <row r="62" spans="1:7" x14ac:dyDescent="0.25">
      <c r="A62" t="s">
        <v>74</v>
      </c>
      <c r="B62">
        <v>2014</v>
      </c>
      <c r="C62">
        <v>26</v>
      </c>
      <c r="D62">
        <v>8</v>
      </c>
      <c r="E62">
        <v>23</v>
      </c>
      <c r="F62">
        <v>11</v>
      </c>
      <c r="G62">
        <v>34</v>
      </c>
    </row>
    <row r="63" spans="1:7" x14ac:dyDescent="0.25">
      <c r="A63" t="s">
        <v>74</v>
      </c>
      <c r="B63">
        <v>2018</v>
      </c>
      <c r="C63">
        <v>22</v>
      </c>
      <c r="D63">
        <v>14</v>
      </c>
      <c r="E63">
        <v>22</v>
      </c>
      <c r="F63">
        <v>14</v>
      </c>
      <c r="G63">
        <v>36</v>
      </c>
    </row>
    <row r="64" spans="1:7" x14ac:dyDescent="0.25">
      <c r="A64" t="s">
        <v>75</v>
      </c>
      <c r="B64">
        <v>2010</v>
      </c>
      <c r="C64">
        <v>58</v>
      </c>
      <c r="D64">
        <v>8</v>
      </c>
      <c r="E64">
        <v>60</v>
      </c>
      <c r="F64">
        <v>6</v>
      </c>
      <c r="G64">
        <v>66</v>
      </c>
    </row>
    <row r="65" spans="1:7" x14ac:dyDescent="0.25">
      <c r="A65" t="s">
        <v>75</v>
      </c>
      <c r="B65">
        <v>2014</v>
      </c>
      <c r="C65">
        <v>60</v>
      </c>
      <c r="D65">
        <v>10</v>
      </c>
      <c r="E65">
        <v>62</v>
      </c>
      <c r="F65">
        <v>8</v>
      </c>
      <c r="G65">
        <v>70</v>
      </c>
    </row>
    <row r="66" spans="1:7" x14ac:dyDescent="0.25">
      <c r="A66" t="s">
        <v>75</v>
      </c>
      <c r="B66">
        <v>2018</v>
      </c>
      <c r="C66">
        <v>58</v>
      </c>
      <c r="D66">
        <v>13</v>
      </c>
      <c r="E66">
        <v>62</v>
      </c>
      <c r="F66">
        <v>9</v>
      </c>
      <c r="G66">
        <v>71</v>
      </c>
    </row>
    <row r="67" spans="1:7" x14ac:dyDescent="0.25">
      <c r="A67" t="s">
        <v>76</v>
      </c>
      <c r="B67">
        <v>2010</v>
      </c>
      <c r="C67">
        <v>26</v>
      </c>
      <c r="D67">
        <v>21</v>
      </c>
      <c r="E67">
        <v>34</v>
      </c>
      <c r="F67">
        <v>13</v>
      </c>
      <c r="G67">
        <v>47</v>
      </c>
    </row>
    <row r="68" spans="1:7" x14ac:dyDescent="0.25">
      <c r="A68" t="s">
        <v>76</v>
      </c>
      <c r="B68">
        <v>2014</v>
      </c>
      <c r="C68">
        <v>25</v>
      </c>
      <c r="D68">
        <v>20</v>
      </c>
      <c r="E68">
        <v>31</v>
      </c>
      <c r="F68">
        <v>14</v>
      </c>
      <c r="G68">
        <v>45</v>
      </c>
    </row>
    <row r="69" spans="1:7" x14ac:dyDescent="0.25">
      <c r="A69" t="s">
        <v>76</v>
      </c>
      <c r="B69">
        <v>2017</v>
      </c>
      <c r="C69">
        <v>19</v>
      </c>
      <c r="D69">
        <v>22</v>
      </c>
      <c r="E69">
        <v>29</v>
      </c>
      <c r="F69">
        <v>12</v>
      </c>
      <c r="G69">
        <v>41</v>
      </c>
    </row>
    <row r="70" spans="1:7" x14ac:dyDescent="0.25">
      <c r="A70" t="s">
        <v>76</v>
      </c>
      <c r="B70">
        <v>2018</v>
      </c>
      <c r="C70">
        <v>19</v>
      </c>
      <c r="D70">
        <v>23</v>
      </c>
      <c r="E70">
        <v>28</v>
      </c>
      <c r="F70">
        <v>14</v>
      </c>
      <c r="G70">
        <v>42</v>
      </c>
    </row>
    <row r="71" spans="1:7" x14ac:dyDescent="0.25">
      <c r="A71" t="s">
        <v>76</v>
      </c>
      <c r="B71">
        <v>2019</v>
      </c>
      <c r="C71">
        <v>19</v>
      </c>
      <c r="D71">
        <v>24</v>
      </c>
      <c r="E71">
        <v>29</v>
      </c>
      <c r="F71">
        <v>14</v>
      </c>
      <c r="G71">
        <v>43</v>
      </c>
    </row>
    <row r="72" spans="1:7" x14ac:dyDescent="0.25">
      <c r="A72" t="s">
        <v>77</v>
      </c>
      <c r="B72">
        <v>2010</v>
      </c>
      <c r="C72">
        <v>12</v>
      </c>
      <c r="D72">
        <v>6</v>
      </c>
      <c r="E72">
        <v>12</v>
      </c>
      <c r="F72">
        <v>6</v>
      </c>
      <c r="G72">
        <v>18</v>
      </c>
    </row>
    <row r="73" spans="1:7" x14ac:dyDescent="0.25">
      <c r="A73" t="s">
        <v>77</v>
      </c>
      <c r="B73">
        <v>2014</v>
      </c>
      <c r="E73">
        <v>9</v>
      </c>
      <c r="F73">
        <v>7</v>
      </c>
      <c r="G73">
        <v>16</v>
      </c>
    </row>
    <row r="74" spans="1:7" x14ac:dyDescent="0.25">
      <c r="A74" t="s">
        <v>77</v>
      </c>
      <c r="B74">
        <v>2018</v>
      </c>
      <c r="E74">
        <v>12</v>
      </c>
      <c r="F74">
        <v>5</v>
      </c>
      <c r="G74">
        <v>17</v>
      </c>
    </row>
    <row r="75" spans="1:7" x14ac:dyDescent="0.25">
      <c r="A75" t="s">
        <v>78</v>
      </c>
      <c r="B75">
        <v>2014</v>
      </c>
      <c r="E75">
        <v>4</v>
      </c>
      <c r="F75">
        <v>2</v>
      </c>
      <c r="G75">
        <v>6</v>
      </c>
    </row>
    <row r="76" spans="1:7" x14ac:dyDescent="0.25">
      <c r="A76" t="s">
        <v>78</v>
      </c>
      <c r="B76">
        <v>2018</v>
      </c>
      <c r="E76">
        <v>6</v>
      </c>
      <c r="F76">
        <v>4</v>
      </c>
      <c r="G76">
        <v>10</v>
      </c>
    </row>
    <row r="77" spans="1:7" x14ac:dyDescent="0.25">
      <c r="A77" t="s">
        <v>79</v>
      </c>
      <c r="B77">
        <v>2010</v>
      </c>
      <c r="E77">
        <v>7</v>
      </c>
      <c r="F77">
        <v>3</v>
      </c>
      <c r="G77">
        <v>10</v>
      </c>
    </row>
    <row r="78" spans="1:7" x14ac:dyDescent="0.25">
      <c r="A78" t="s">
        <v>79</v>
      </c>
      <c r="B78">
        <v>2014</v>
      </c>
      <c r="E78">
        <v>9</v>
      </c>
      <c r="F78">
        <v>3</v>
      </c>
      <c r="G78">
        <v>12</v>
      </c>
    </row>
    <row r="79" spans="1:7" x14ac:dyDescent="0.25">
      <c r="A79" t="s">
        <v>79</v>
      </c>
      <c r="B79">
        <v>2018</v>
      </c>
      <c r="E79">
        <v>5</v>
      </c>
      <c r="F79">
        <v>3</v>
      </c>
      <c r="G79">
        <v>8</v>
      </c>
    </row>
    <row r="80" spans="1:7" x14ac:dyDescent="0.25">
      <c r="A80" t="s">
        <v>80</v>
      </c>
      <c r="B80">
        <v>2010</v>
      </c>
      <c r="C80">
        <v>18</v>
      </c>
      <c r="D80">
        <v>4</v>
      </c>
      <c r="E80">
        <v>16</v>
      </c>
      <c r="F80">
        <v>6</v>
      </c>
      <c r="G80">
        <v>22</v>
      </c>
    </row>
    <row r="81" spans="1:7" x14ac:dyDescent="0.25">
      <c r="A81" t="s">
        <v>80</v>
      </c>
      <c r="B81">
        <v>2014</v>
      </c>
      <c r="C81">
        <v>39</v>
      </c>
      <c r="D81">
        <v>19</v>
      </c>
      <c r="E81">
        <v>41</v>
      </c>
      <c r="F81">
        <v>17</v>
      </c>
      <c r="G81">
        <v>58</v>
      </c>
    </row>
    <row r="82" spans="1:7" x14ac:dyDescent="0.25">
      <c r="A82" t="s">
        <v>80</v>
      </c>
      <c r="B82">
        <v>2018</v>
      </c>
      <c r="C82">
        <v>40</v>
      </c>
      <c r="D82">
        <v>21</v>
      </c>
      <c r="E82">
        <v>43</v>
      </c>
      <c r="F82">
        <v>18</v>
      </c>
      <c r="G82">
        <v>61</v>
      </c>
    </row>
    <row r="83" spans="1:7" x14ac:dyDescent="0.25">
      <c r="A83" t="s">
        <v>81</v>
      </c>
      <c r="B83">
        <v>2010</v>
      </c>
      <c r="C83">
        <v>17</v>
      </c>
      <c r="D83">
        <v>8</v>
      </c>
      <c r="E83">
        <v>22</v>
      </c>
      <c r="F83">
        <v>3</v>
      </c>
      <c r="G83">
        <v>25</v>
      </c>
    </row>
    <row r="84" spans="1:7" x14ac:dyDescent="0.25">
      <c r="A84" t="s">
        <v>81</v>
      </c>
      <c r="B84">
        <v>2014</v>
      </c>
      <c r="C84">
        <v>14</v>
      </c>
      <c r="D84">
        <v>7</v>
      </c>
      <c r="E84">
        <v>18</v>
      </c>
      <c r="F84">
        <v>3</v>
      </c>
      <c r="G84">
        <v>21</v>
      </c>
    </row>
    <row r="85" spans="1:7" x14ac:dyDescent="0.25">
      <c r="A85" t="s">
        <v>81</v>
      </c>
      <c r="B85">
        <v>2018</v>
      </c>
      <c r="C85">
        <v>15</v>
      </c>
      <c r="D85">
        <v>9</v>
      </c>
      <c r="E85">
        <v>18</v>
      </c>
      <c r="F85">
        <v>6</v>
      </c>
      <c r="G85">
        <v>24</v>
      </c>
    </row>
    <row r="86" spans="1:7" x14ac:dyDescent="0.25">
      <c r="A86" t="s">
        <v>84</v>
      </c>
      <c r="B86">
        <v>2014</v>
      </c>
      <c r="E86">
        <v>11</v>
      </c>
      <c r="F86">
        <v>1</v>
      </c>
      <c r="G86">
        <v>12</v>
      </c>
    </row>
    <row r="87" spans="1:7" x14ac:dyDescent="0.25">
      <c r="A87" t="s">
        <v>21</v>
      </c>
      <c r="B87">
        <v>2011</v>
      </c>
      <c r="C87">
        <v>211</v>
      </c>
      <c r="D87">
        <v>74</v>
      </c>
      <c r="E87">
        <v>234</v>
      </c>
      <c r="F87">
        <v>51</v>
      </c>
      <c r="G87">
        <v>285</v>
      </c>
    </row>
    <row r="88" spans="1:7" x14ac:dyDescent="0.25">
      <c r="A88" t="s">
        <v>21</v>
      </c>
      <c r="B88">
        <v>2012</v>
      </c>
      <c r="C88">
        <v>219</v>
      </c>
      <c r="D88">
        <v>82</v>
      </c>
      <c r="E88">
        <v>245</v>
      </c>
      <c r="F88">
        <v>56</v>
      </c>
      <c r="G88">
        <v>301</v>
      </c>
    </row>
    <row r="89" spans="1:7" x14ac:dyDescent="0.25">
      <c r="A89" t="s">
        <v>21</v>
      </c>
      <c r="B89">
        <v>2013</v>
      </c>
      <c r="C89">
        <v>237</v>
      </c>
      <c r="D89">
        <v>94</v>
      </c>
      <c r="E89">
        <v>261</v>
      </c>
      <c r="F89">
        <v>70</v>
      </c>
      <c r="G89">
        <v>331</v>
      </c>
    </row>
    <row r="90" spans="1:7" x14ac:dyDescent="0.25">
      <c r="A90" t="s">
        <v>21</v>
      </c>
      <c r="B90">
        <v>2014</v>
      </c>
      <c r="C90">
        <v>250</v>
      </c>
      <c r="D90">
        <v>96</v>
      </c>
      <c r="E90">
        <v>271</v>
      </c>
      <c r="F90">
        <v>75</v>
      </c>
      <c r="G90">
        <v>346</v>
      </c>
    </row>
    <row r="91" spans="1:7" x14ac:dyDescent="0.25">
      <c r="A91" t="s">
        <v>21</v>
      </c>
      <c r="B91">
        <v>2015</v>
      </c>
      <c r="C91">
        <v>271</v>
      </c>
      <c r="D91">
        <v>105</v>
      </c>
      <c r="E91">
        <v>291</v>
      </c>
      <c r="F91">
        <v>85</v>
      </c>
      <c r="G91">
        <v>376</v>
      </c>
    </row>
    <row r="92" spans="1:7" x14ac:dyDescent="0.25">
      <c r="A92" t="s">
        <v>21</v>
      </c>
      <c r="B92">
        <v>2016</v>
      </c>
      <c r="C92">
        <v>290</v>
      </c>
      <c r="D92">
        <v>107</v>
      </c>
      <c r="E92">
        <v>306</v>
      </c>
      <c r="F92">
        <v>91</v>
      </c>
      <c r="G92">
        <v>397</v>
      </c>
    </row>
    <row r="93" spans="1:7" x14ac:dyDescent="0.25">
      <c r="A93" t="s">
        <v>21</v>
      </c>
      <c r="B93">
        <v>2017</v>
      </c>
      <c r="C93">
        <v>284</v>
      </c>
      <c r="D93">
        <v>106</v>
      </c>
      <c r="E93">
        <v>299</v>
      </c>
      <c r="F93">
        <v>91</v>
      </c>
      <c r="G93">
        <v>390</v>
      </c>
    </row>
    <row r="94" spans="1:7" x14ac:dyDescent="0.25">
      <c r="A94" t="s">
        <v>21</v>
      </c>
      <c r="B94">
        <v>2018</v>
      </c>
      <c r="C94">
        <v>296</v>
      </c>
      <c r="D94">
        <v>106</v>
      </c>
      <c r="E94">
        <v>305</v>
      </c>
      <c r="F94">
        <v>97</v>
      </c>
      <c r="G94">
        <v>402</v>
      </c>
    </row>
    <row r="95" spans="1:7" x14ac:dyDescent="0.25">
      <c r="A95" t="s">
        <v>22</v>
      </c>
      <c r="B95">
        <v>2013</v>
      </c>
      <c r="C95">
        <v>18</v>
      </c>
      <c r="D95">
        <v>6</v>
      </c>
      <c r="E95">
        <v>20</v>
      </c>
      <c r="F95">
        <v>4</v>
      </c>
      <c r="G95">
        <v>24</v>
      </c>
    </row>
    <row r="96" spans="1:7" x14ac:dyDescent="0.25">
      <c r="A96" t="s">
        <v>22</v>
      </c>
      <c r="B96">
        <v>2014</v>
      </c>
      <c r="C96">
        <v>19</v>
      </c>
      <c r="D96">
        <v>5</v>
      </c>
      <c r="E96">
        <v>20</v>
      </c>
      <c r="F96">
        <v>4</v>
      </c>
      <c r="G96">
        <v>24</v>
      </c>
    </row>
    <row r="97" spans="1:7" x14ac:dyDescent="0.25">
      <c r="A97" t="s">
        <v>22</v>
      </c>
      <c r="B97">
        <v>2015</v>
      </c>
      <c r="C97">
        <v>18</v>
      </c>
      <c r="D97">
        <v>5</v>
      </c>
      <c r="E97">
        <v>19</v>
      </c>
      <c r="F97">
        <v>4</v>
      </c>
      <c r="G97">
        <v>23</v>
      </c>
    </row>
    <row r="98" spans="1:7" x14ac:dyDescent="0.25">
      <c r="A98" t="s">
        <v>22</v>
      </c>
      <c r="B98">
        <v>2016</v>
      </c>
      <c r="C98">
        <v>17</v>
      </c>
      <c r="D98">
        <v>6</v>
      </c>
      <c r="E98">
        <v>18</v>
      </c>
      <c r="F98">
        <v>5</v>
      </c>
      <c r="G98">
        <v>23</v>
      </c>
    </row>
    <row r="99" spans="1:7" x14ac:dyDescent="0.25">
      <c r="A99" t="s">
        <v>22</v>
      </c>
      <c r="B99">
        <v>2017</v>
      </c>
      <c r="C99">
        <v>18</v>
      </c>
      <c r="D99">
        <v>6</v>
      </c>
      <c r="E99">
        <v>18</v>
      </c>
      <c r="F99">
        <v>6</v>
      </c>
      <c r="G99">
        <v>24</v>
      </c>
    </row>
    <row r="100" spans="1:7" x14ac:dyDescent="0.25">
      <c r="A100" t="s">
        <v>22</v>
      </c>
      <c r="B100">
        <v>2018</v>
      </c>
      <c r="C100">
        <v>17</v>
      </c>
      <c r="D100">
        <v>6</v>
      </c>
      <c r="E100">
        <v>18</v>
      </c>
      <c r="F100">
        <v>5</v>
      </c>
      <c r="G100">
        <v>23</v>
      </c>
    </row>
    <row r="101" spans="1:7" x14ac:dyDescent="0.25">
      <c r="A101" t="s">
        <v>23</v>
      </c>
      <c r="B101">
        <v>2013</v>
      </c>
      <c r="C101">
        <v>16</v>
      </c>
      <c r="D101">
        <v>7</v>
      </c>
      <c r="E101">
        <v>19</v>
      </c>
      <c r="F101">
        <v>4</v>
      </c>
      <c r="G101">
        <v>23</v>
      </c>
    </row>
    <row r="102" spans="1:7" x14ac:dyDescent="0.25">
      <c r="A102" t="s">
        <v>23</v>
      </c>
      <c r="B102">
        <v>2014</v>
      </c>
      <c r="C102">
        <v>18</v>
      </c>
      <c r="D102">
        <v>8</v>
      </c>
      <c r="E102">
        <v>20</v>
      </c>
      <c r="F102">
        <v>6</v>
      </c>
      <c r="G102">
        <v>26</v>
      </c>
    </row>
    <row r="103" spans="1:7" x14ac:dyDescent="0.25">
      <c r="A103" t="s">
        <v>23</v>
      </c>
      <c r="B103">
        <v>2015</v>
      </c>
      <c r="C103">
        <v>20</v>
      </c>
      <c r="D103">
        <v>11</v>
      </c>
      <c r="E103">
        <v>22</v>
      </c>
      <c r="F103">
        <v>9</v>
      </c>
      <c r="G103">
        <v>31</v>
      </c>
    </row>
    <row r="104" spans="1:7" x14ac:dyDescent="0.25">
      <c r="A104" t="s">
        <v>23</v>
      </c>
      <c r="B104">
        <v>2016</v>
      </c>
      <c r="C104">
        <v>19</v>
      </c>
      <c r="D104">
        <v>10</v>
      </c>
      <c r="E104">
        <v>20</v>
      </c>
      <c r="F104">
        <v>9</v>
      </c>
      <c r="G104">
        <v>29</v>
      </c>
    </row>
    <row r="105" spans="1:7" x14ac:dyDescent="0.25">
      <c r="A105" t="s">
        <v>23</v>
      </c>
      <c r="B105">
        <v>2017</v>
      </c>
      <c r="C105">
        <v>17</v>
      </c>
      <c r="D105">
        <v>12</v>
      </c>
      <c r="E105">
        <v>20</v>
      </c>
      <c r="F105">
        <v>9</v>
      </c>
      <c r="G105">
        <v>29</v>
      </c>
    </row>
    <row r="106" spans="1:7" x14ac:dyDescent="0.25">
      <c r="A106" t="s">
        <v>23</v>
      </c>
      <c r="B106">
        <v>2018</v>
      </c>
      <c r="C106">
        <v>16</v>
      </c>
      <c r="D106">
        <v>12</v>
      </c>
      <c r="E106">
        <v>19</v>
      </c>
      <c r="F106">
        <v>9</v>
      </c>
      <c r="G106">
        <v>28</v>
      </c>
    </row>
    <row r="107" spans="1:7" x14ac:dyDescent="0.25">
      <c r="A107" t="s">
        <v>24</v>
      </c>
      <c r="B107">
        <v>2013</v>
      </c>
      <c r="C107">
        <v>29</v>
      </c>
      <c r="D107">
        <v>10</v>
      </c>
      <c r="E107">
        <v>34</v>
      </c>
      <c r="F107">
        <v>5</v>
      </c>
      <c r="G107">
        <v>39</v>
      </c>
    </row>
    <row r="108" spans="1:7" x14ac:dyDescent="0.25">
      <c r="A108" t="s">
        <v>24</v>
      </c>
      <c r="B108">
        <v>2014</v>
      </c>
      <c r="C108">
        <v>30</v>
      </c>
      <c r="D108">
        <v>10</v>
      </c>
      <c r="E108">
        <v>33</v>
      </c>
      <c r="F108">
        <v>7</v>
      </c>
      <c r="G108">
        <v>40</v>
      </c>
    </row>
    <row r="109" spans="1:7" x14ac:dyDescent="0.25">
      <c r="A109" t="s">
        <v>24</v>
      </c>
      <c r="B109">
        <v>2015</v>
      </c>
      <c r="C109">
        <v>32</v>
      </c>
      <c r="D109">
        <v>10</v>
      </c>
      <c r="E109">
        <v>35</v>
      </c>
      <c r="F109">
        <v>7</v>
      </c>
      <c r="G109">
        <v>42</v>
      </c>
    </row>
    <row r="110" spans="1:7" x14ac:dyDescent="0.25">
      <c r="A110" t="s">
        <v>24</v>
      </c>
      <c r="B110">
        <v>2016</v>
      </c>
      <c r="C110">
        <v>34</v>
      </c>
      <c r="D110">
        <v>11</v>
      </c>
      <c r="E110">
        <v>37</v>
      </c>
      <c r="F110">
        <v>8</v>
      </c>
      <c r="G110">
        <v>45</v>
      </c>
    </row>
    <row r="111" spans="1:7" x14ac:dyDescent="0.25">
      <c r="A111" t="s">
        <v>24</v>
      </c>
      <c r="B111">
        <v>2017</v>
      </c>
      <c r="C111">
        <v>32</v>
      </c>
      <c r="D111">
        <v>10</v>
      </c>
      <c r="E111">
        <v>35</v>
      </c>
      <c r="F111">
        <v>7</v>
      </c>
      <c r="G111">
        <v>42</v>
      </c>
    </row>
    <row r="112" spans="1:7" x14ac:dyDescent="0.25">
      <c r="A112" t="s">
        <v>24</v>
      </c>
      <c r="B112">
        <v>2018</v>
      </c>
      <c r="C112">
        <v>30</v>
      </c>
      <c r="D112">
        <v>11</v>
      </c>
      <c r="E112">
        <v>34</v>
      </c>
      <c r="F112">
        <v>7</v>
      </c>
      <c r="G112">
        <v>41</v>
      </c>
    </row>
    <row r="113" spans="1:7" x14ac:dyDescent="0.25">
      <c r="A113" t="s">
        <v>25</v>
      </c>
      <c r="B113">
        <v>2013</v>
      </c>
      <c r="C113">
        <v>24</v>
      </c>
      <c r="D113">
        <v>3</v>
      </c>
      <c r="E113">
        <v>26</v>
      </c>
      <c r="F113">
        <v>1</v>
      </c>
      <c r="G113">
        <v>27</v>
      </c>
    </row>
    <row r="114" spans="1:7" x14ac:dyDescent="0.25">
      <c r="A114" t="s">
        <v>25</v>
      </c>
      <c r="B114">
        <v>2014</v>
      </c>
      <c r="C114">
        <v>24</v>
      </c>
      <c r="D114">
        <v>3</v>
      </c>
      <c r="E114">
        <v>26</v>
      </c>
      <c r="F114">
        <v>1</v>
      </c>
      <c r="G114">
        <v>27</v>
      </c>
    </row>
    <row r="115" spans="1:7" x14ac:dyDescent="0.25">
      <c r="A115" t="s">
        <v>25</v>
      </c>
      <c r="B115">
        <v>2015</v>
      </c>
      <c r="C115">
        <v>30</v>
      </c>
      <c r="D115">
        <v>2</v>
      </c>
      <c r="E115">
        <v>31</v>
      </c>
      <c r="F115">
        <v>1</v>
      </c>
      <c r="G115">
        <v>32</v>
      </c>
    </row>
    <row r="116" spans="1:7" x14ac:dyDescent="0.25">
      <c r="A116" t="s">
        <v>25</v>
      </c>
      <c r="B116">
        <v>2016</v>
      </c>
      <c r="C116">
        <v>29</v>
      </c>
      <c r="D116">
        <v>2</v>
      </c>
      <c r="E116">
        <v>29</v>
      </c>
      <c r="F116">
        <v>2</v>
      </c>
      <c r="G116">
        <v>31</v>
      </c>
    </row>
    <row r="117" spans="1:7" x14ac:dyDescent="0.25">
      <c r="A117" t="s">
        <v>25</v>
      </c>
      <c r="B117">
        <v>2017</v>
      </c>
      <c r="C117">
        <v>24</v>
      </c>
      <c r="D117">
        <v>1</v>
      </c>
      <c r="E117">
        <v>24</v>
      </c>
      <c r="F117">
        <v>1</v>
      </c>
      <c r="G117">
        <v>25</v>
      </c>
    </row>
    <row r="118" spans="1:7" x14ac:dyDescent="0.25">
      <c r="A118" t="s">
        <v>25</v>
      </c>
      <c r="B118">
        <v>2018</v>
      </c>
      <c r="C118">
        <v>21</v>
      </c>
      <c r="D118">
        <v>3</v>
      </c>
      <c r="E118">
        <v>21</v>
      </c>
      <c r="F118">
        <v>3</v>
      </c>
      <c r="G118">
        <v>24</v>
      </c>
    </row>
    <row r="119" spans="1:7" x14ac:dyDescent="0.25">
      <c r="A119" t="s">
        <v>26</v>
      </c>
      <c r="B119">
        <v>2013</v>
      </c>
      <c r="C119">
        <v>20</v>
      </c>
      <c r="D119">
        <v>5</v>
      </c>
      <c r="E119">
        <v>18</v>
      </c>
      <c r="F119">
        <v>7</v>
      </c>
      <c r="G119">
        <v>25</v>
      </c>
    </row>
    <row r="120" spans="1:7" x14ac:dyDescent="0.25">
      <c r="A120" t="s">
        <v>26</v>
      </c>
      <c r="B120">
        <v>2014</v>
      </c>
      <c r="C120">
        <v>20</v>
      </c>
      <c r="D120">
        <v>5</v>
      </c>
      <c r="E120">
        <v>18</v>
      </c>
      <c r="F120">
        <v>7</v>
      </c>
      <c r="G120">
        <v>25</v>
      </c>
    </row>
    <row r="121" spans="1:7" x14ac:dyDescent="0.25">
      <c r="A121" t="s">
        <v>26</v>
      </c>
      <c r="B121">
        <v>2015</v>
      </c>
      <c r="C121">
        <v>21</v>
      </c>
      <c r="D121">
        <v>5</v>
      </c>
      <c r="E121">
        <v>19</v>
      </c>
      <c r="F121">
        <v>7</v>
      </c>
      <c r="G121">
        <v>26</v>
      </c>
    </row>
    <row r="122" spans="1:7" x14ac:dyDescent="0.25">
      <c r="A122" t="s">
        <v>26</v>
      </c>
      <c r="B122">
        <v>2016</v>
      </c>
      <c r="C122">
        <v>23</v>
      </c>
      <c r="D122">
        <v>5</v>
      </c>
      <c r="E122">
        <v>21</v>
      </c>
      <c r="F122">
        <v>7</v>
      </c>
      <c r="G122">
        <v>28</v>
      </c>
    </row>
    <row r="123" spans="1:7" x14ac:dyDescent="0.25">
      <c r="A123" t="s">
        <v>26</v>
      </c>
      <c r="B123">
        <v>2017</v>
      </c>
      <c r="C123">
        <v>25</v>
      </c>
      <c r="D123">
        <v>5</v>
      </c>
      <c r="E123">
        <v>23</v>
      </c>
      <c r="F123">
        <v>7</v>
      </c>
      <c r="G123">
        <v>30</v>
      </c>
    </row>
    <row r="124" spans="1:7" x14ac:dyDescent="0.25">
      <c r="A124" t="s">
        <v>26</v>
      </c>
      <c r="B124">
        <v>2018</v>
      </c>
      <c r="C124">
        <v>27</v>
      </c>
      <c r="D124">
        <v>5</v>
      </c>
      <c r="E124">
        <v>24</v>
      </c>
      <c r="F124">
        <v>8</v>
      </c>
      <c r="G124">
        <v>32</v>
      </c>
    </row>
    <row r="125" spans="1:7" x14ac:dyDescent="0.25">
      <c r="A125" t="s">
        <v>27</v>
      </c>
      <c r="B125">
        <v>2013</v>
      </c>
      <c r="C125">
        <v>19</v>
      </c>
      <c r="D125">
        <v>5</v>
      </c>
      <c r="E125">
        <v>19</v>
      </c>
      <c r="F125">
        <v>5</v>
      </c>
      <c r="G125">
        <v>24</v>
      </c>
    </row>
    <row r="126" spans="1:7" x14ac:dyDescent="0.25">
      <c r="A126" t="s">
        <v>27</v>
      </c>
      <c r="B126">
        <v>2014</v>
      </c>
      <c r="C126">
        <v>19</v>
      </c>
      <c r="D126">
        <v>4</v>
      </c>
      <c r="E126">
        <v>18</v>
      </c>
      <c r="F126">
        <v>5</v>
      </c>
      <c r="G126">
        <v>23</v>
      </c>
    </row>
    <row r="127" spans="1:7" x14ac:dyDescent="0.25">
      <c r="A127" t="s">
        <v>27</v>
      </c>
      <c r="B127">
        <v>2015</v>
      </c>
      <c r="C127">
        <v>20</v>
      </c>
      <c r="D127">
        <v>7</v>
      </c>
      <c r="E127">
        <v>21</v>
      </c>
      <c r="F127">
        <v>6</v>
      </c>
      <c r="G127">
        <v>27</v>
      </c>
    </row>
    <row r="128" spans="1:7" x14ac:dyDescent="0.25">
      <c r="A128" t="s">
        <v>27</v>
      </c>
      <c r="B128">
        <v>2016</v>
      </c>
      <c r="C128">
        <v>21</v>
      </c>
      <c r="D128">
        <v>7</v>
      </c>
      <c r="E128">
        <v>22</v>
      </c>
      <c r="F128">
        <v>6</v>
      </c>
      <c r="G128">
        <v>28</v>
      </c>
    </row>
    <row r="129" spans="1:7" x14ac:dyDescent="0.25">
      <c r="A129" t="s">
        <v>27</v>
      </c>
      <c r="B129">
        <v>2017</v>
      </c>
      <c r="C129">
        <v>19</v>
      </c>
      <c r="D129">
        <v>7</v>
      </c>
      <c r="E129">
        <v>20</v>
      </c>
      <c r="F129">
        <v>6</v>
      </c>
      <c r="G129">
        <v>26</v>
      </c>
    </row>
    <row r="130" spans="1:7" x14ac:dyDescent="0.25">
      <c r="A130" t="s">
        <v>27</v>
      </c>
      <c r="B130">
        <v>2018</v>
      </c>
      <c r="C130">
        <v>16</v>
      </c>
      <c r="D130">
        <v>7</v>
      </c>
      <c r="E130">
        <v>16</v>
      </c>
      <c r="F130">
        <v>7</v>
      </c>
      <c r="G130">
        <v>23</v>
      </c>
    </row>
    <row r="131" spans="1:7" x14ac:dyDescent="0.25">
      <c r="A131" t="s">
        <v>28</v>
      </c>
      <c r="B131">
        <v>2013</v>
      </c>
      <c r="C131">
        <v>15</v>
      </c>
      <c r="D131">
        <v>5</v>
      </c>
      <c r="E131">
        <v>14</v>
      </c>
      <c r="F131">
        <v>6</v>
      </c>
      <c r="G131">
        <v>20</v>
      </c>
    </row>
    <row r="132" spans="1:7" x14ac:dyDescent="0.25">
      <c r="A132" t="s">
        <v>28</v>
      </c>
      <c r="B132">
        <v>2014</v>
      </c>
      <c r="C132">
        <v>17</v>
      </c>
      <c r="D132">
        <v>3</v>
      </c>
      <c r="E132">
        <v>13</v>
      </c>
      <c r="F132">
        <v>7</v>
      </c>
      <c r="G132">
        <v>20</v>
      </c>
    </row>
    <row r="133" spans="1:7" x14ac:dyDescent="0.25">
      <c r="A133" t="s">
        <v>28</v>
      </c>
      <c r="B133">
        <v>2015</v>
      </c>
      <c r="C133">
        <v>16</v>
      </c>
      <c r="D133">
        <v>4</v>
      </c>
      <c r="E133">
        <v>14</v>
      </c>
      <c r="F133">
        <v>6</v>
      </c>
      <c r="G133">
        <v>20</v>
      </c>
    </row>
    <row r="134" spans="1:7" x14ac:dyDescent="0.25">
      <c r="A134" t="s">
        <v>28</v>
      </c>
      <c r="B134">
        <v>2016</v>
      </c>
      <c r="C134">
        <v>12</v>
      </c>
      <c r="D134">
        <v>5</v>
      </c>
      <c r="E134">
        <v>10</v>
      </c>
      <c r="F134">
        <v>7</v>
      </c>
      <c r="G134">
        <v>17</v>
      </c>
    </row>
    <row r="135" spans="1:7" x14ac:dyDescent="0.25">
      <c r="A135" t="s">
        <v>28</v>
      </c>
      <c r="B135">
        <v>2017</v>
      </c>
      <c r="C135">
        <v>16</v>
      </c>
      <c r="D135">
        <v>4</v>
      </c>
      <c r="E135">
        <v>14</v>
      </c>
      <c r="F135">
        <v>6</v>
      </c>
      <c r="G135">
        <v>20</v>
      </c>
    </row>
    <row r="136" spans="1:7" x14ac:dyDescent="0.25">
      <c r="A136" t="s">
        <v>28</v>
      </c>
      <c r="B136">
        <v>2018</v>
      </c>
      <c r="C136">
        <v>18</v>
      </c>
      <c r="D136">
        <v>8</v>
      </c>
      <c r="E136">
        <v>18</v>
      </c>
      <c r="F136">
        <v>8</v>
      </c>
      <c r="G136">
        <v>26</v>
      </c>
    </row>
    <row r="137" spans="1:7" x14ac:dyDescent="0.25">
      <c r="A137" t="s">
        <v>29</v>
      </c>
      <c r="B137">
        <v>2013</v>
      </c>
      <c r="C137">
        <v>50</v>
      </c>
      <c r="D137">
        <v>16</v>
      </c>
      <c r="E137">
        <v>56</v>
      </c>
      <c r="F137">
        <v>10</v>
      </c>
      <c r="G137">
        <v>66</v>
      </c>
    </row>
    <row r="138" spans="1:7" x14ac:dyDescent="0.25">
      <c r="A138" t="s">
        <v>29</v>
      </c>
      <c r="B138">
        <v>2014</v>
      </c>
      <c r="C138">
        <v>51</v>
      </c>
      <c r="D138">
        <v>16</v>
      </c>
      <c r="E138">
        <v>56</v>
      </c>
      <c r="F138">
        <v>11</v>
      </c>
      <c r="G138">
        <v>67</v>
      </c>
    </row>
    <row r="139" spans="1:7" x14ac:dyDescent="0.25">
      <c r="A139" t="s">
        <v>29</v>
      </c>
      <c r="B139">
        <v>2015</v>
      </c>
      <c r="C139">
        <v>50</v>
      </c>
      <c r="D139">
        <v>16</v>
      </c>
      <c r="E139">
        <v>56</v>
      </c>
      <c r="F139">
        <v>10</v>
      </c>
      <c r="G139">
        <v>66</v>
      </c>
    </row>
    <row r="140" spans="1:7" x14ac:dyDescent="0.25">
      <c r="A140" t="s">
        <v>29</v>
      </c>
      <c r="B140">
        <v>2016</v>
      </c>
      <c r="C140">
        <v>51</v>
      </c>
      <c r="D140">
        <v>16</v>
      </c>
      <c r="E140">
        <v>56</v>
      </c>
      <c r="F140">
        <v>11</v>
      </c>
      <c r="G140">
        <v>67</v>
      </c>
    </row>
    <row r="141" spans="1:7" x14ac:dyDescent="0.25">
      <c r="A141" t="s">
        <v>29</v>
      </c>
      <c r="B141">
        <v>2017</v>
      </c>
      <c r="C141">
        <v>45</v>
      </c>
      <c r="D141">
        <v>15</v>
      </c>
      <c r="E141">
        <v>51</v>
      </c>
      <c r="F141">
        <v>9</v>
      </c>
      <c r="G141">
        <v>60</v>
      </c>
    </row>
    <row r="142" spans="1:7" x14ac:dyDescent="0.25">
      <c r="A142" t="s">
        <v>29</v>
      </c>
      <c r="B142">
        <v>2018</v>
      </c>
      <c r="C142">
        <v>46</v>
      </c>
      <c r="D142">
        <v>15</v>
      </c>
      <c r="E142">
        <v>51</v>
      </c>
      <c r="F142">
        <v>10</v>
      </c>
      <c r="G142">
        <v>61</v>
      </c>
    </row>
    <row r="143" spans="1:7" x14ac:dyDescent="0.25">
      <c r="A143" t="s">
        <v>30</v>
      </c>
      <c r="B143">
        <v>2013</v>
      </c>
      <c r="C143">
        <v>27</v>
      </c>
      <c r="D143">
        <v>4</v>
      </c>
      <c r="E143">
        <v>17</v>
      </c>
      <c r="F143">
        <v>14</v>
      </c>
      <c r="G143">
        <v>31</v>
      </c>
    </row>
    <row r="144" spans="1:7" x14ac:dyDescent="0.25">
      <c r="A144" t="s">
        <v>30</v>
      </c>
      <c r="B144">
        <v>2014</v>
      </c>
      <c r="C144">
        <v>26</v>
      </c>
      <c r="D144">
        <v>5</v>
      </c>
      <c r="E144">
        <v>16</v>
      </c>
      <c r="F144">
        <v>15</v>
      </c>
      <c r="G144">
        <v>31</v>
      </c>
    </row>
    <row r="145" spans="1:7" x14ac:dyDescent="0.25">
      <c r="A145" t="s">
        <v>30</v>
      </c>
      <c r="B145">
        <v>2015</v>
      </c>
      <c r="C145">
        <v>28</v>
      </c>
      <c r="D145">
        <v>7</v>
      </c>
      <c r="E145">
        <v>17</v>
      </c>
      <c r="F145">
        <v>18</v>
      </c>
      <c r="G145">
        <v>35</v>
      </c>
    </row>
    <row r="146" spans="1:7" x14ac:dyDescent="0.25">
      <c r="A146" t="s">
        <v>30</v>
      </c>
      <c r="B146">
        <v>2016</v>
      </c>
      <c r="C146">
        <v>29</v>
      </c>
      <c r="D146">
        <v>6</v>
      </c>
      <c r="E146">
        <v>17</v>
      </c>
      <c r="F146">
        <v>18</v>
      </c>
      <c r="G146">
        <v>35</v>
      </c>
    </row>
    <row r="147" spans="1:7" x14ac:dyDescent="0.25">
      <c r="A147" t="s">
        <v>30</v>
      </c>
      <c r="B147">
        <v>2017</v>
      </c>
      <c r="C147">
        <v>26</v>
      </c>
      <c r="D147">
        <v>6</v>
      </c>
      <c r="E147">
        <v>16</v>
      </c>
      <c r="F147">
        <v>16</v>
      </c>
      <c r="G147">
        <v>32</v>
      </c>
    </row>
    <row r="148" spans="1:7" x14ac:dyDescent="0.25">
      <c r="A148" t="s">
        <v>30</v>
      </c>
      <c r="B148">
        <v>2018</v>
      </c>
      <c r="C148">
        <v>24</v>
      </c>
      <c r="D148">
        <v>3</v>
      </c>
      <c r="E148">
        <v>16</v>
      </c>
      <c r="F148">
        <v>11</v>
      </c>
      <c r="G148">
        <v>27</v>
      </c>
    </row>
    <row r="149" spans="1:7" x14ac:dyDescent="0.25">
      <c r="A149" t="s">
        <v>31</v>
      </c>
      <c r="B149">
        <v>2013</v>
      </c>
      <c r="C149">
        <v>27</v>
      </c>
      <c r="D149">
        <v>6</v>
      </c>
      <c r="E149">
        <v>23</v>
      </c>
      <c r="F149">
        <v>10</v>
      </c>
      <c r="G149">
        <v>33</v>
      </c>
    </row>
    <row r="150" spans="1:7" x14ac:dyDescent="0.25">
      <c r="A150" t="s">
        <v>31</v>
      </c>
      <c r="B150">
        <v>2014</v>
      </c>
      <c r="C150">
        <v>26</v>
      </c>
      <c r="D150">
        <v>8</v>
      </c>
      <c r="E150">
        <v>24</v>
      </c>
      <c r="F150">
        <v>10</v>
      </c>
      <c r="G150">
        <v>34</v>
      </c>
    </row>
    <row r="151" spans="1:7" x14ac:dyDescent="0.25">
      <c r="A151" t="s">
        <v>31</v>
      </c>
      <c r="B151">
        <v>2015</v>
      </c>
      <c r="C151">
        <v>28</v>
      </c>
      <c r="D151">
        <v>10</v>
      </c>
      <c r="E151">
        <v>24</v>
      </c>
      <c r="F151">
        <v>14</v>
      </c>
      <c r="G151">
        <v>38</v>
      </c>
    </row>
    <row r="152" spans="1:7" x14ac:dyDescent="0.25">
      <c r="A152" t="s">
        <v>31</v>
      </c>
      <c r="B152">
        <v>2016</v>
      </c>
      <c r="C152">
        <v>32</v>
      </c>
      <c r="D152">
        <v>8</v>
      </c>
      <c r="E152">
        <v>24</v>
      </c>
      <c r="F152">
        <v>16</v>
      </c>
      <c r="G152">
        <v>40</v>
      </c>
    </row>
    <row r="153" spans="1:7" x14ac:dyDescent="0.25">
      <c r="A153" t="s">
        <v>31</v>
      </c>
      <c r="B153">
        <v>2017</v>
      </c>
      <c r="C153">
        <v>32</v>
      </c>
      <c r="D153">
        <v>8</v>
      </c>
      <c r="E153">
        <v>23</v>
      </c>
      <c r="F153">
        <v>17</v>
      </c>
      <c r="G153">
        <v>40</v>
      </c>
    </row>
    <row r="154" spans="1:7" x14ac:dyDescent="0.25">
      <c r="A154" t="s">
        <v>31</v>
      </c>
      <c r="B154">
        <v>2018</v>
      </c>
      <c r="C154">
        <v>27</v>
      </c>
      <c r="D154">
        <v>6</v>
      </c>
      <c r="E154">
        <v>20</v>
      </c>
      <c r="F154">
        <v>13</v>
      </c>
      <c r="G154">
        <v>33</v>
      </c>
    </row>
    <row r="155" spans="1:7" x14ac:dyDescent="0.25">
      <c r="A155" t="s">
        <v>32</v>
      </c>
      <c r="B155">
        <v>2013</v>
      </c>
      <c r="C155">
        <v>29</v>
      </c>
      <c r="D155">
        <v>5</v>
      </c>
      <c r="E155">
        <v>30</v>
      </c>
      <c r="F155">
        <v>4</v>
      </c>
      <c r="G155">
        <v>34</v>
      </c>
    </row>
    <row r="156" spans="1:7" x14ac:dyDescent="0.25">
      <c r="A156" t="s">
        <v>32</v>
      </c>
      <c r="B156">
        <v>2014</v>
      </c>
      <c r="C156">
        <v>24</v>
      </c>
      <c r="D156">
        <v>7</v>
      </c>
      <c r="E156">
        <v>27</v>
      </c>
      <c r="F156">
        <v>4</v>
      </c>
      <c r="G156">
        <v>31</v>
      </c>
    </row>
    <row r="157" spans="1:7" x14ac:dyDescent="0.25">
      <c r="A157" t="s">
        <v>32</v>
      </c>
      <c r="B157">
        <v>2015</v>
      </c>
      <c r="C157">
        <v>25</v>
      </c>
      <c r="D157">
        <v>8</v>
      </c>
      <c r="E157">
        <v>30</v>
      </c>
      <c r="F157">
        <v>3</v>
      </c>
      <c r="G157">
        <v>33</v>
      </c>
    </row>
    <row r="158" spans="1:7" x14ac:dyDescent="0.25">
      <c r="A158" t="s">
        <v>32</v>
      </c>
      <c r="B158">
        <v>2016</v>
      </c>
      <c r="C158">
        <v>25</v>
      </c>
      <c r="D158">
        <v>7</v>
      </c>
      <c r="E158">
        <v>29</v>
      </c>
      <c r="F158">
        <v>3</v>
      </c>
      <c r="G158">
        <v>32</v>
      </c>
    </row>
    <row r="159" spans="1:7" x14ac:dyDescent="0.25">
      <c r="A159" t="s">
        <v>32</v>
      </c>
      <c r="B159">
        <v>2017</v>
      </c>
      <c r="C159">
        <v>25</v>
      </c>
      <c r="D159">
        <v>5</v>
      </c>
      <c r="E159">
        <v>27</v>
      </c>
      <c r="F159">
        <v>3</v>
      </c>
      <c r="G159">
        <v>30</v>
      </c>
    </row>
    <row r="160" spans="1:7" x14ac:dyDescent="0.25">
      <c r="A160" t="s">
        <v>32</v>
      </c>
      <c r="B160">
        <v>2018</v>
      </c>
      <c r="C160">
        <v>21</v>
      </c>
      <c r="D160">
        <v>5</v>
      </c>
      <c r="E160">
        <v>23</v>
      </c>
      <c r="F160">
        <v>3</v>
      </c>
      <c r="G160">
        <v>26</v>
      </c>
    </row>
    <row r="161" spans="1:7" x14ac:dyDescent="0.25">
      <c r="A161" t="s">
        <v>33</v>
      </c>
      <c r="B161">
        <v>2013</v>
      </c>
      <c r="C161">
        <v>23</v>
      </c>
      <c r="D161">
        <v>1</v>
      </c>
      <c r="E161">
        <v>13</v>
      </c>
      <c r="F161">
        <v>11</v>
      </c>
      <c r="G161">
        <v>24</v>
      </c>
    </row>
    <row r="162" spans="1:7" x14ac:dyDescent="0.25">
      <c r="A162" t="s">
        <v>33</v>
      </c>
      <c r="B162">
        <v>2014</v>
      </c>
      <c r="C162">
        <v>25</v>
      </c>
      <c r="D162">
        <v>3</v>
      </c>
      <c r="E162">
        <v>16</v>
      </c>
      <c r="F162">
        <v>12</v>
      </c>
      <c r="G162">
        <v>28</v>
      </c>
    </row>
    <row r="163" spans="1:7" x14ac:dyDescent="0.25">
      <c r="A163" t="s">
        <v>33</v>
      </c>
      <c r="B163">
        <v>2015</v>
      </c>
      <c r="C163">
        <v>25</v>
      </c>
      <c r="D163">
        <v>4</v>
      </c>
      <c r="E163">
        <v>16</v>
      </c>
      <c r="F163">
        <v>13</v>
      </c>
      <c r="G163">
        <v>29</v>
      </c>
    </row>
    <row r="164" spans="1:7" x14ac:dyDescent="0.25">
      <c r="A164" t="s">
        <v>33</v>
      </c>
      <c r="B164">
        <v>2016</v>
      </c>
      <c r="C164">
        <v>24</v>
      </c>
      <c r="D164">
        <v>2</v>
      </c>
      <c r="E164">
        <v>15</v>
      </c>
      <c r="F164">
        <v>11</v>
      </c>
      <c r="G164">
        <v>26</v>
      </c>
    </row>
    <row r="165" spans="1:7" x14ac:dyDescent="0.25">
      <c r="A165" t="s">
        <v>33</v>
      </c>
      <c r="B165">
        <v>2017</v>
      </c>
      <c r="C165">
        <v>24</v>
      </c>
      <c r="D165">
        <v>3</v>
      </c>
      <c r="E165">
        <v>15</v>
      </c>
      <c r="F165">
        <v>12</v>
      </c>
      <c r="G165">
        <v>27</v>
      </c>
    </row>
    <row r="166" spans="1:7" x14ac:dyDescent="0.25">
      <c r="A166" t="s">
        <v>33</v>
      </c>
      <c r="B166">
        <v>2018</v>
      </c>
      <c r="C166">
        <v>27</v>
      </c>
      <c r="D166">
        <v>3</v>
      </c>
      <c r="E166">
        <v>17</v>
      </c>
      <c r="F166">
        <v>13</v>
      </c>
      <c r="G166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5188-3FC2-4EE8-AA73-94A6393F12A9}">
  <dimension ref="A1:T20"/>
  <sheetViews>
    <sheetView workbookViewId="0">
      <selection activeCell="G32" sqref="G32"/>
    </sheetView>
  </sheetViews>
  <sheetFormatPr defaultRowHeight="15" x14ac:dyDescent="0.25"/>
  <sheetData>
    <row r="1" spans="1:20" x14ac:dyDescent="0.25">
      <c r="A1" t="s">
        <v>96</v>
      </c>
    </row>
    <row r="3" spans="1:20" x14ac:dyDescent="0.25">
      <c r="C3" t="s">
        <v>15</v>
      </c>
      <c r="D3" t="s">
        <v>15</v>
      </c>
      <c r="E3" t="s">
        <v>15</v>
      </c>
      <c r="F3" t="s">
        <v>97</v>
      </c>
      <c r="M3" t="s">
        <v>98</v>
      </c>
    </row>
    <row r="4" spans="1:20" x14ac:dyDescent="0.25">
      <c r="A4" t="s">
        <v>35</v>
      </c>
      <c r="C4" t="s">
        <v>99</v>
      </c>
      <c r="D4" t="s">
        <v>97</v>
      </c>
      <c r="E4" t="s">
        <v>98</v>
      </c>
      <c r="F4" t="s">
        <v>100</v>
      </c>
      <c r="G4" t="s">
        <v>101</v>
      </c>
      <c r="H4" t="s">
        <v>102</v>
      </c>
      <c r="I4" t="s">
        <v>103</v>
      </c>
      <c r="J4" t="s">
        <v>104</v>
      </c>
      <c r="K4" t="s">
        <v>105</v>
      </c>
      <c r="L4" t="s">
        <v>106</v>
      </c>
      <c r="M4" t="s">
        <v>100</v>
      </c>
      <c r="N4" t="s">
        <v>101</v>
      </c>
      <c r="O4" t="s">
        <v>102</v>
      </c>
      <c r="P4" t="s">
        <v>103</v>
      </c>
      <c r="Q4" t="s">
        <v>104</v>
      </c>
      <c r="R4" t="s">
        <v>105</v>
      </c>
      <c r="S4" t="s">
        <v>106</v>
      </c>
      <c r="T4" t="s">
        <v>107</v>
      </c>
    </row>
    <row r="5" spans="1:20" x14ac:dyDescent="0.25">
      <c r="A5">
        <v>2013</v>
      </c>
      <c r="B5" t="s">
        <v>108</v>
      </c>
      <c r="C5">
        <f>SUM(D5:E5)</f>
        <v>18</v>
      </c>
      <c r="D5">
        <f>SUM(F5:L5)</f>
        <v>12</v>
      </c>
      <c r="E5">
        <f>SUM(M5:S5)</f>
        <v>6</v>
      </c>
      <c r="F5">
        <v>12</v>
      </c>
      <c r="M5">
        <v>5</v>
      </c>
      <c r="O5">
        <v>1</v>
      </c>
      <c r="T5">
        <f>SUM(G5:L5,N5:S5)</f>
        <v>1</v>
      </c>
    </row>
    <row r="6" spans="1:20" x14ac:dyDescent="0.25">
      <c r="A6">
        <v>2013</v>
      </c>
      <c r="B6" t="s">
        <v>109</v>
      </c>
      <c r="C6">
        <f t="shared" ref="C6" si="0">SUM(D6:E6)</f>
        <v>42</v>
      </c>
      <c r="D6">
        <f t="shared" ref="D6" si="1">SUM(F6:L6)</f>
        <v>20</v>
      </c>
      <c r="E6">
        <f t="shared" ref="E6" si="2">SUM(M6:S6)</f>
        <v>22</v>
      </c>
      <c r="F6">
        <v>17</v>
      </c>
      <c r="G6">
        <v>1</v>
      </c>
      <c r="H6">
        <v>1</v>
      </c>
      <c r="I6">
        <v>1</v>
      </c>
      <c r="J6">
        <v>0</v>
      </c>
      <c r="K6">
        <v>0</v>
      </c>
      <c r="L6">
        <v>0</v>
      </c>
      <c r="M6">
        <v>16</v>
      </c>
      <c r="N6">
        <v>0</v>
      </c>
      <c r="O6">
        <v>2</v>
      </c>
      <c r="P6">
        <v>3</v>
      </c>
      <c r="Q6">
        <v>0</v>
      </c>
      <c r="R6">
        <v>0</v>
      </c>
      <c r="S6">
        <v>1</v>
      </c>
      <c r="T6">
        <f t="shared" ref="T6:T16" si="3">SUM(G6:L6,N6:S6)</f>
        <v>9</v>
      </c>
    </row>
    <row r="7" spans="1:20" x14ac:dyDescent="0.25">
      <c r="A7">
        <v>2014</v>
      </c>
      <c r="B7" t="s">
        <v>108</v>
      </c>
      <c r="C7">
        <f>SUM(D7:E7)</f>
        <v>27</v>
      </c>
      <c r="D7">
        <f>SUM(F7:L7)</f>
        <v>17</v>
      </c>
      <c r="E7">
        <f>SUM(M7:S7)</f>
        <v>10</v>
      </c>
      <c r="F7">
        <v>16</v>
      </c>
      <c r="I7">
        <v>1</v>
      </c>
      <c r="M7">
        <v>7</v>
      </c>
      <c r="N7">
        <v>1</v>
      </c>
      <c r="O7">
        <v>1</v>
      </c>
      <c r="P7">
        <v>1</v>
      </c>
      <c r="T7">
        <f t="shared" si="3"/>
        <v>4</v>
      </c>
    </row>
    <row r="8" spans="1:20" x14ac:dyDescent="0.25">
      <c r="A8">
        <v>2014</v>
      </c>
      <c r="B8" t="s">
        <v>109</v>
      </c>
      <c r="C8">
        <f t="shared" ref="C8:C16" si="4">SUM(D8:E8)</f>
        <v>61</v>
      </c>
      <c r="D8">
        <f t="shared" ref="D8:D16" si="5">SUM(F8:L8)</f>
        <v>29</v>
      </c>
      <c r="E8">
        <f t="shared" ref="E8:E16" si="6">SUM(M8:S8)</f>
        <v>32</v>
      </c>
      <c r="F8">
        <v>25</v>
      </c>
      <c r="G8">
        <v>1</v>
      </c>
      <c r="H8">
        <v>1</v>
      </c>
      <c r="I8">
        <v>2</v>
      </c>
      <c r="J8">
        <v>0</v>
      </c>
      <c r="K8">
        <v>0</v>
      </c>
      <c r="L8">
        <v>0</v>
      </c>
      <c r="M8">
        <v>20</v>
      </c>
      <c r="N8">
        <v>1</v>
      </c>
      <c r="O8">
        <v>4</v>
      </c>
      <c r="P8">
        <v>6</v>
      </c>
      <c r="Q8">
        <v>0</v>
      </c>
      <c r="R8">
        <v>0</v>
      </c>
      <c r="S8">
        <v>1</v>
      </c>
      <c r="T8">
        <f t="shared" si="3"/>
        <v>16</v>
      </c>
    </row>
    <row r="9" spans="1:20" x14ac:dyDescent="0.25">
      <c r="A9">
        <v>2015</v>
      </c>
      <c r="B9" t="s">
        <v>108</v>
      </c>
      <c r="C9">
        <f t="shared" si="4"/>
        <v>28</v>
      </c>
      <c r="D9">
        <f t="shared" si="5"/>
        <v>19</v>
      </c>
      <c r="E9">
        <f t="shared" si="6"/>
        <v>9</v>
      </c>
      <c r="F9">
        <v>17</v>
      </c>
      <c r="I9">
        <v>1</v>
      </c>
      <c r="L9">
        <v>1</v>
      </c>
      <c r="M9">
        <v>6</v>
      </c>
      <c r="N9">
        <v>1</v>
      </c>
      <c r="O9">
        <v>1</v>
      </c>
      <c r="P9">
        <v>1</v>
      </c>
      <c r="T9">
        <f t="shared" si="3"/>
        <v>5</v>
      </c>
    </row>
    <row r="10" spans="1:20" x14ac:dyDescent="0.25">
      <c r="A10">
        <v>2015</v>
      </c>
      <c r="B10" t="s">
        <v>109</v>
      </c>
      <c r="C10">
        <f t="shared" si="4"/>
        <v>49</v>
      </c>
      <c r="D10">
        <f t="shared" si="5"/>
        <v>26</v>
      </c>
      <c r="E10">
        <f t="shared" si="6"/>
        <v>23</v>
      </c>
      <c r="F10">
        <v>19</v>
      </c>
      <c r="G10">
        <v>1</v>
      </c>
      <c r="H10">
        <v>2</v>
      </c>
      <c r="I10">
        <v>3</v>
      </c>
      <c r="J10">
        <v>0</v>
      </c>
      <c r="K10">
        <v>0</v>
      </c>
      <c r="L10">
        <v>1</v>
      </c>
      <c r="M10">
        <v>13</v>
      </c>
      <c r="N10">
        <v>1</v>
      </c>
      <c r="O10">
        <v>4</v>
      </c>
      <c r="P10">
        <v>5</v>
      </c>
      <c r="Q10">
        <v>0</v>
      </c>
      <c r="R10">
        <v>0</v>
      </c>
      <c r="S10">
        <v>0</v>
      </c>
      <c r="T10">
        <f t="shared" si="3"/>
        <v>17</v>
      </c>
    </row>
    <row r="11" spans="1:20" x14ac:dyDescent="0.25">
      <c r="A11">
        <v>2016</v>
      </c>
      <c r="B11" t="s">
        <v>108</v>
      </c>
      <c r="C11">
        <f t="shared" si="4"/>
        <v>22</v>
      </c>
      <c r="D11">
        <f t="shared" si="5"/>
        <v>15</v>
      </c>
      <c r="E11">
        <f t="shared" si="6"/>
        <v>7</v>
      </c>
      <c r="F11">
        <v>13</v>
      </c>
      <c r="I11">
        <v>1</v>
      </c>
      <c r="L11">
        <v>1</v>
      </c>
      <c r="M11">
        <v>5</v>
      </c>
      <c r="N11">
        <v>1</v>
      </c>
      <c r="O11">
        <v>1</v>
      </c>
      <c r="T11">
        <f t="shared" si="3"/>
        <v>4</v>
      </c>
    </row>
    <row r="12" spans="1:20" x14ac:dyDescent="0.25">
      <c r="A12">
        <v>2016</v>
      </c>
      <c r="B12" t="s">
        <v>109</v>
      </c>
      <c r="C12">
        <f t="shared" si="4"/>
        <v>25</v>
      </c>
      <c r="D12">
        <f t="shared" si="5"/>
        <v>17</v>
      </c>
      <c r="E12">
        <f t="shared" si="6"/>
        <v>8</v>
      </c>
      <c r="F12">
        <v>12</v>
      </c>
      <c r="G12">
        <v>0</v>
      </c>
      <c r="H12">
        <v>1</v>
      </c>
      <c r="I12">
        <v>2</v>
      </c>
      <c r="J12">
        <v>0</v>
      </c>
      <c r="K12">
        <v>0</v>
      </c>
      <c r="L12">
        <v>2</v>
      </c>
      <c r="M12">
        <v>6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f t="shared" si="3"/>
        <v>7</v>
      </c>
    </row>
    <row r="13" spans="1:20" x14ac:dyDescent="0.25">
      <c r="A13">
        <v>2017</v>
      </c>
      <c r="B13" t="s">
        <v>108</v>
      </c>
      <c r="C13">
        <f t="shared" si="4"/>
        <v>25</v>
      </c>
      <c r="D13">
        <f t="shared" si="5"/>
        <v>17</v>
      </c>
      <c r="E13">
        <f t="shared" si="6"/>
        <v>8</v>
      </c>
      <c r="F13">
        <v>14</v>
      </c>
      <c r="I13">
        <v>1</v>
      </c>
      <c r="J13">
        <v>1</v>
      </c>
      <c r="L13">
        <v>1</v>
      </c>
      <c r="M13">
        <v>4</v>
      </c>
      <c r="N13">
        <v>1</v>
      </c>
      <c r="O13">
        <v>2</v>
      </c>
      <c r="P13">
        <v>1</v>
      </c>
      <c r="T13">
        <f t="shared" si="3"/>
        <v>7</v>
      </c>
    </row>
    <row r="14" spans="1:20" x14ac:dyDescent="0.25">
      <c r="A14">
        <v>2017</v>
      </c>
      <c r="B14" t="s">
        <v>109</v>
      </c>
      <c r="C14">
        <f t="shared" si="4"/>
        <v>28</v>
      </c>
      <c r="D14">
        <f t="shared" si="5"/>
        <v>17</v>
      </c>
      <c r="E14">
        <f t="shared" si="6"/>
        <v>11</v>
      </c>
      <c r="F14">
        <v>10</v>
      </c>
      <c r="G14">
        <v>0</v>
      </c>
      <c r="H14">
        <v>1</v>
      </c>
      <c r="I14">
        <v>2</v>
      </c>
      <c r="J14">
        <v>0</v>
      </c>
      <c r="K14">
        <v>0</v>
      </c>
      <c r="L14">
        <v>4</v>
      </c>
      <c r="M14">
        <v>8</v>
      </c>
      <c r="N14">
        <v>0</v>
      </c>
      <c r="O14">
        <v>1</v>
      </c>
      <c r="P14">
        <v>2</v>
      </c>
      <c r="Q14">
        <v>0</v>
      </c>
      <c r="R14">
        <v>0</v>
      </c>
      <c r="S14">
        <v>0</v>
      </c>
      <c r="T14">
        <f t="shared" si="3"/>
        <v>10</v>
      </c>
    </row>
    <row r="15" spans="1:20" x14ac:dyDescent="0.25">
      <c r="A15">
        <v>2018</v>
      </c>
      <c r="B15" t="s">
        <v>108</v>
      </c>
      <c r="C15">
        <f t="shared" si="4"/>
        <v>24</v>
      </c>
      <c r="D15">
        <f t="shared" si="5"/>
        <v>17</v>
      </c>
      <c r="E15">
        <f t="shared" si="6"/>
        <v>7</v>
      </c>
      <c r="F15">
        <v>13</v>
      </c>
      <c r="G15">
        <v>1</v>
      </c>
      <c r="I15">
        <v>1</v>
      </c>
      <c r="J15">
        <v>1</v>
      </c>
      <c r="L15">
        <v>1</v>
      </c>
      <c r="M15">
        <v>3</v>
      </c>
      <c r="N15">
        <v>1</v>
      </c>
      <c r="O15">
        <v>2</v>
      </c>
      <c r="P15">
        <v>1</v>
      </c>
      <c r="T15">
        <f>SUM(G15:L15,N15:S15)</f>
        <v>8</v>
      </c>
    </row>
    <row r="16" spans="1:20" x14ac:dyDescent="0.25">
      <c r="A16">
        <v>2018</v>
      </c>
      <c r="B16" t="s">
        <v>109</v>
      </c>
      <c r="C16">
        <f t="shared" si="4"/>
        <v>28</v>
      </c>
      <c r="D16">
        <f t="shared" si="5"/>
        <v>16</v>
      </c>
      <c r="E16">
        <f t="shared" si="6"/>
        <v>12</v>
      </c>
      <c r="F16">
        <v>10</v>
      </c>
      <c r="G16">
        <v>0</v>
      </c>
      <c r="H16">
        <v>0</v>
      </c>
      <c r="I16">
        <v>3</v>
      </c>
      <c r="J16">
        <v>0</v>
      </c>
      <c r="K16">
        <v>0</v>
      </c>
      <c r="L16">
        <v>3</v>
      </c>
      <c r="M16">
        <v>8</v>
      </c>
      <c r="N16">
        <v>0</v>
      </c>
      <c r="O16">
        <v>1</v>
      </c>
      <c r="P16">
        <v>3</v>
      </c>
      <c r="Q16">
        <v>0</v>
      </c>
      <c r="R16">
        <v>0</v>
      </c>
      <c r="S16">
        <v>0</v>
      </c>
      <c r="T16">
        <f t="shared" si="3"/>
        <v>10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F3DB0CD4D844B918872BCED9B9CF9" ma:contentTypeVersion="12" ma:contentTypeDescription="Create a new document." ma:contentTypeScope="" ma:versionID="61f75d9b13a46a58fd2456a565edcb9c">
  <xsd:schema xmlns:xsd="http://www.w3.org/2001/XMLSchema" xmlns:xs="http://www.w3.org/2001/XMLSchema" xmlns:p="http://schemas.microsoft.com/office/2006/metadata/properties" xmlns:ns2="cac5d118-ba7b-4807-b700-df6f95cfff50" xmlns:ns3="66951ee6-cd93-49c7-9437-e871b2a117d6" targetNamespace="http://schemas.microsoft.com/office/2006/metadata/properties" ma:root="true" ma:fieldsID="d86870d415110e2c98f3a885b29630d1" ns2:_="" ns3:_="">
    <xsd:import namespace="cac5d118-ba7b-4807-b700-df6f95cfff50"/>
    <xsd:import namespace="66951ee6-cd93-49c7-9437-e871b2a1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5d118-ba7b-4807-b700-df6f95cff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51ee6-cd93-49c7-9437-e871b2a1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951ee6-cd93-49c7-9437-e871b2a117d6">
      <UserInfo>
        <DisplayName>Louise Sheiner</DisplayName>
        <AccountId>34</AccountId>
        <AccountType/>
      </UserInfo>
      <UserInfo>
        <DisplayName>David Wessel</DisplayName>
        <AccountId>59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DA7C08D-0AE4-4790-83E9-22B6FC2EE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5d118-ba7b-4807-b700-df6f95cfff50"/>
    <ds:schemaRef ds:uri="66951ee6-cd93-49c7-9437-e871b2a1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28E34-5F39-4393-A7AA-6D699CAF0C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AC302A-3D58-4E47-B9EF-AFEF3B96113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ac5d118-ba7b-4807-b700-df6f95cfff5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6951ee6-cd93-49c7-9437-e871b2a117d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Total</vt:lpstr>
      <vt:lpstr>Fed System over Time</vt:lpstr>
      <vt:lpstr>Fed Res Raw Data</vt:lpstr>
      <vt:lpstr>Non-Fed Res Data</vt:lpstr>
      <vt:lpstr>Non-Fed Constant</vt:lpstr>
      <vt:lpstr>Raw govt data</vt:lpstr>
      <vt:lpstr>Brookings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Ng</dc:creator>
  <cp:keywords/>
  <dc:description/>
  <cp:lastModifiedBy>Jeffrey Cheng</cp:lastModifiedBy>
  <cp:revision/>
  <dcterms:created xsi:type="dcterms:W3CDTF">2019-07-16T21:09:22Z</dcterms:created>
  <dcterms:modified xsi:type="dcterms:W3CDTF">2019-09-20T18:36:18Z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0x010100FA9F3DB0CD4D844B918872BCED9B9CF9</vt:lpwstr>
  </property>
</Properties>
</file>