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j.ruffini\Desktop\Dropbox\Hoynes-Schanzenbach-BPEA\krista work\replication\raw\"/>
    </mc:Choice>
  </mc:AlternateContent>
  <bookViews>
    <workbookView xWindow="0" yWindow="0" windowWidth="39945" windowHeight="13680" activeTab="3"/>
  </bookViews>
  <sheets>
    <sheet name="data-afdc-tanf" sheetId="10" r:id="rId1"/>
    <sheet name="data-fs" sheetId="7" r:id="rId2"/>
    <sheet name="data-eitc" sheetId="34" r:id="rId3"/>
    <sheet name="data-CTC" sheetId="53" r:id="rId4"/>
  </sheets>
  <externalReferences>
    <externalReference r:id="rId5"/>
  </externalReferences>
  <definedNames>
    <definedName name="_gdp2">'[1]Expanded 2003 Baseline'!$D$31:$N$31</definedName>
    <definedName name="DLX1.USE" localSheetId="0">#REF!</definedName>
    <definedName name="DLX1.USE" localSheetId="2">#REF!</definedName>
    <definedName name="DLX1.USE">#REF!</definedName>
    <definedName name="DLX2.USE" localSheetId="0">#REF!</definedName>
    <definedName name="DLX2.USE" localSheetId="2">#REF!</definedName>
    <definedName name="DLX2.USE">#REF!</definedName>
    <definedName name="dlx3.use" localSheetId="0">#REF!</definedName>
    <definedName name="dlx3.use" localSheetId="2">#REF!</definedName>
    <definedName name="dlx3.use">#REF!</definedName>
    <definedName name="GDP">#REF!</definedName>
    <definedName name="GDPv1">'[1]Expanded 2003 Baseline'!$D$31:$N$31</definedName>
    <definedName name="tmp.use" localSheetId="2">#REF!</definedName>
    <definedName name="tmp.use">#REF!</definedName>
    <definedName name="xxx" localSheetId="2">#REF!</definedName>
    <definedName name="xxx">#REF!</definedName>
  </definedNames>
  <calcPr calcId="162913" concurrentCalc="0"/>
</workbook>
</file>

<file path=xl/calcChain.xml><?xml version="1.0" encoding="utf-8"?>
<calcChain xmlns="http://schemas.openxmlformats.org/spreadsheetml/2006/main">
  <c r="H38" i="10" l="1"/>
  <c r="G38" i="10"/>
  <c r="H22" i="53"/>
  <c r="H23" i="53"/>
  <c r="H24" i="53"/>
  <c r="H25" i="53"/>
  <c r="H26" i="53"/>
  <c r="H27" i="53"/>
  <c r="H28" i="53"/>
  <c r="H29" i="53"/>
  <c r="H30" i="53"/>
  <c r="H31" i="53"/>
  <c r="H32" i="53"/>
  <c r="H33" i="53"/>
  <c r="H34" i="53"/>
  <c r="H35" i="53"/>
  <c r="H36" i="53"/>
  <c r="H37" i="53"/>
  <c r="H38" i="53"/>
  <c r="H21" i="53"/>
  <c r="F22" i="53"/>
  <c r="F23" i="53"/>
  <c r="F24" i="53"/>
  <c r="F25" i="53"/>
  <c r="F26" i="53"/>
  <c r="F27" i="53"/>
  <c r="F28" i="53"/>
  <c r="F29" i="53"/>
  <c r="F30" i="53"/>
  <c r="F31" i="53"/>
  <c r="F32" i="53"/>
  <c r="F33" i="53"/>
  <c r="F34" i="53"/>
  <c r="F35" i="53"/>
  <c r="F36" i="53"/>
  <c r="F37" i="53"/>
  <c r="F38" i="53"/>
  <c r="F21" i="53"/>
  <c r="D22" i="53"/>
  <c r="D23" i="53"/>
  <c r="D24" i="53"/>
  <c r="D25" i="53"/>
  <c r="D26" i="53"/>
  <c r="D27" i="53"/>
  <c r="D28" i="53"/>
  <c r="D29" i="53"/>
  <c r="D30" i="53"/>
  <c r="D31" i="53"/>
  <c r="D32" i="53"/>
  <c r="D33" i="53"/>
  <c r="D34" i="53"/>
  <c r="D35" i="53"/>
  <c r="D36" i="53"/>
  <c r="C37" i="53"/>
  <c r="D37" i="53"/>
  <c r="C38" i="53"/>
  <c r="D38" i="53"/>
  <c r="D21" i="53"/>
  <c r="K50" i="34"/>
  <c r="L50" i="34"/>
  <c r="E49" i="34"/>
  <c r="E50" i="34"/>
  <c r="I38" i="53"/>
  <c r="I22" i="53"/>
  <c r="I23" i="53"/>
  <c r="I24" i="53"/>
  <c r="I25" i="53"/>
  <c r="I26" i="53"/>
  <c r="I27" i="53"/>
  <c r="I28" i="53"/>
  <c r="I29" i="53"/>
  <c r="I30" i="53"/>
  <c r="I31" i="53"/>
  <c r="I32" i="53"/>
  <c r="I33" i="53"/>
  <c r="I34" i="53"/>
  <c r="I35" i="53"/>
  <c r="I36" i="53"/>
  <c r="I37" i="53"/>
  <c r="I21" i="53"/>
  <c r="G39" i="7"/>
  <c r="G22" i="7"/>
  <c r="G42" i="7"/>
  <c r="G41" i="7"/>
  <c r="E39" i="7"/>
  <c r="J39" i="7"/>
  <c r="L39" i="7"/>
  <c r="F39" i="7"/>
  <c r="K49" i="34"/>
  <c r="M49" i="34"/>
  <c r="L49" i="34"/>
  <c r="K48" i="34"/>
  <c r="K44" i="34"/>
  <c r="K43" i="34"/>
  <c r="K42" i="34"/>
  <c r="K41" i="34"/>
  <c r="K40" i="34"/>
  <c r="K39" i="34"/>
  <c r="K38" i="34"/>
  <c r="K37" i="34"/>
  <c r="K36" i="34"/>
  <c r="K35" i="34"/>
  <c r="K34" i="34"/>
  <c r="K33" i="34"/>
  <c r="K32" i="34"/>
  <c r="K31" i="34"/>
  <c r="K30" i="34"/>
  <c r="K29" i="34"/>
  <c r="K28" i="34"/>
  <c r="K27" i="34"/>
  <c r="K26" i="34"/>
  <c r="K25" i="34"/>
  <c r="K24" i="34"/>
  <c r="K23" i="34"/>
  <c r="K22" i="34"/>
  <c r="K21" i="34"/>
  <c r="K20" i="34"/>
  <c r="K19" i="34"/>
  <c r="K18" i="34"/>
  <c r="K17" i="34"/>
  <c r="K16" i="34"/>
  <c r="K15" i="34"/>
  <c r="K14" i="34"/>
  <c r="K13" i="34"/>
  <c r="K12" i="34"/>
  <c r="K11" i="34"/>
  <c r="K10" i="34"/>
  <c r="G38" i="7"/>
  <c r="G37" i="7"/>
  <c r="G36" i="7"/>
  <c r="G35" i="7"/>
  <c r="G34" i="7"/>
  <c r="G33" i="7"/>
  <c r="G32" i="7"/>
  <c r="G31" i="7"/>
  <c r="G30" i="7"/>
  <c r="G29" i="7"/>
  <c r="G28" i="7"/>
  <c r="G27" i="7"/>
  <c r="G26" i="7"/>
  <c r="G25" i="7"/>
  <c r="G24" i="7"/>
  <c r="G23" i="7"/>
  <c r="G21" i="7"/>
  <c r="G20" i="7"/>
  <c r="G19" i="7"/>
  <c r="G18" i="7"/>
  <c r="G17" i="7"/>
  <c r="G16" i="7"/>
  <c r="G15" i="7"/>
  <c r="G14" i="7"/>
  <c r="G13" i="7"/>
  <c r="G12" i="7"/>
  <c r="G11" i="7"/>
  <c r="G10" i="7"/>
  <c r="G9" i="7"/>
  <c r="G8" i="7"/>
  <c r="G7" i="7"/>
  <c r="G6" i="7"/>
  <c r="G5" i="7"/>
  <c r="G4" i="7"/>
  <c r="G3" i="7"/>
  <c r="G2" i="7"/>
  <c r="H37" i="10"/>
  <c r="H35" i="10"/>
  <c r="H34" i="10"/>
  <c r="H33" i="10"/>
  <c r="H32" i="10"/>
  <c r="H31" i="10"/>
  <c r="H30" i="10"/>
  <c r="H29" i="10"/>
  <c r="H28" i="10"/>
  <c r="H27" i="10"/>
  <c r="H26" i="10"/>
  <c r="H25" i="10"/>
  <c r="H24" i="10"/>
  <c r="H23" i="10"/>
  <c r="H22" i="10"/>
  <c r="H21" i="10"/>
  <c r="H20" i="10"/>
  <c r="G37"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G4" i="10"/>
  <c r="G3" i="10"/>
  <c r="G2" i="10"/>
  <c r="N37" i="10"/>
  <c r="M37" i="10"/>
  <c r="F37" i="10"/>
  <c r="K37" i="10"/>
  <c r="E19" i="10"/>
  <c r="H19" i="10"/>
  <c r="E18" i="10"/>
  <c r="H18" i="10"/>
  <c r="E17" i="10"/>
  <c r="H17" i="10"/>
  <c r="E16" i="10"/>
  <c r="H16" i="10"/>
  <c r="E15" i="10"/>
  <c r="H15" i="10"/>
  <c r="E14" i="10"/>
  <c r="H14" i="10"/>
  <c r="E13" i="10"/>
  <c r="H13" i="10"/>
  <c r="E12" i="10"/>
  <c r="H12" i="10"/>
  <c r="E11" i="10"/>
  <c r="H11" i="10"/>
  <c r="E10" i="10"/>
  <c r="H10" i="10"/>
  <c r="E9" i="10"/>
  <c r="H9" i="10"/>
  <c r="E8" i="10"/>
  <c r="H8" i="10"/>
  <c r="E7" i="10"/>
  <c r="H7" i="10"/>
  <c r="E6" i="10"/>
  <c r="H6" i="10"/>
  <c r="E5" i="10"/>
  <c r="H5" i="10"/>
  <c r="E4" i="10"/>
  <c r="H4" i="10"/>
  <c r="E3" i="10"/>
  <c r="H3" i="10"/>
  <c r="F38" i="7"/>
  <c r="E38" i="7"/>
  <c r="J38" i="7"/>
  <c r="L38" i="7"/>
  <c r="L37" i="7"/>
  <c r="F37" i="7"/>
  <c r="E37" i="7"/>
  <c r="J37" i="7"/>
  <c r="M48" i="34"/>
  <c r="E48" i="34"/>
  <c r="L48" i="34"/>
  <c r="L44" i="34"/>
  <c r="L43" i="34"/>
  <c r="L42" i="34"/>
  <c r="L41" i="34"/>
  <c r="L40" i="34"/>
  <c r="L39" i="34"/>
  <c r="L38" i="34"/>
  <c r="L37" i="34"/>
  <c r="L36" i="34"/>
  <c r="L35" i="34"/>
  <c r="L34" i="34"/>
  <c r="L33" i="34"/>
  <c r="L32" i="34"/>
  <c r="L31" i="34"/>
  <c r="L30" i="34"/>
  <c r="L29" i="34"/>
  <c r="L28" i="34"/>
  <c r="L27" i="34"/>
  <c r="L26" i="34"/>
  <c r="L25" i="34"/>
  <c r="L24" i="34"/>
  <c r="L23" i="34"/>
  <c r="L22" i="34"/>
  <c r="L21" i="34"/>
  <c r="L20" i="34"/>
  <c r="L19" i="34"/>
  <c r="L18" i="34"/>
  <c r="L17" i="34"/>
  <c r="L16" i="34"/>
  <c r="L15" i="34"/>
  <c r="L14" i="34"/>
  <c r="L13" i="34"/>
  <c r="L12" i="34"/>
  <c r="L11" i="34"/>
  <c r="L10" i="34"/>
  <c r="F36" i="10"/>
  <c r="K36" i="10"/>
  <c r="H36" i="10"/>
  <c r="N36" i="10"/>
  <c r="G36" i="10"/>
  <c r="M36" i="10"/>
  <c r="C45" i="34"/>
  <c r="K45" i="34"/>
  <c r="L45" i="34"/>
  <c r="B45" i="34"/>
  <c r="C46" i="34"/>
  <c r="K46" i="34"/>
  <c r="L46" i="34"/>
  <c r="B46" i="34"/>
  <c r="C47" i="34"/>
  <c r="K47" i="34"/>
  <c r="L47" i="34"/>
  <c r="B47" i="34"/>
  <c r="M46" i="34"/>
  <c r="E46" i="34"/>
  <c r="M44" i="34"/>
  <c r="E44" i="34"/>
  <c r="M43" i="34"/>
  <c r="E43" i="34"/>
  <c r="M42" i="34"/>
  <c r="E42" i="34"/>
  <c r="M41" i="34"/>
  <c r="M40" i="34"/>
  <c r="M39" i="34"/>
  <c r="M38" i="34"/>
  <c r="M37" i="34"/>
  <c r="M36" i="34"/>
  <c r="M35" i="34"/>
  <c r="M34" i="34"/>
  <c r="M33" i="34"/>
  <c r="M32" i="34"/>
  <c r="M31" i="34"/>
  <c r="M30" i="34"/>
  <c r="M29" i="34"/>
  <c r="M28" i="34"/>
  <c r="M27" i="34"/>
  <c r="M26" i="34"/>
  <c r="M25" i="34"/>
  <c r="M24" i="34"/>
  <c r="M23" i="34"/>
  <c r="M22" i="34"/>
  <c r="M21" i="34"/>
  <c r="M20" i="34"/>
  <c r="M19" i="34"/>
  <c r="M18" i="34"/>
  <c r="M17" i="34"/>
  <c r="M16" i="34"/>
  <c r="M15" i="34"/>
  <c r="M14" i="34"/>
  <c r="N35" i="10"/>
  <c r="M35" i="10"/>
  <c r="F35" i="10"/>
  <c r="K35" i="10"/>
  <c r="E35" i="7"/>
  <c r="J35" i="7"/>
  <c r="L36" i="7"/>
  <c r="L35" i="7"/>
  <c r="F36" i="7"/>
  <c r="E36" i="7"/>
  <c r="J36" i="7"/>
  <c r="F35" i="7"/>
  <c r="N34" i="10"/>
  <c r="M34" i="10"/>
  <c r="F34" i="10"/>
  <c r="K34" i="10"/>
  <c r="N33" i="10"/>
  <c r="M33" i="10"/>
  <c r="F33" i="10"/>
  <c r="K33" i="10"/>
  <c r="N32" i="10"/>
  <c r="M32" i="10"/>
  <c r="F32" i="10"/>
  <c r="K32" i="10"/>
  <c r="N31" i="10"/>
  <c r="M31" i="10"/>
  <c r="F31" i="10"/>
  <c r="K31" i="10"/>
  <c r="N30" i="10"/>
  <c r="M30" i="10"/>
  <c r="F30" i="10"/>
  <c r="K30" i="10"/>
  <c r="N29" i="10"/>
  <c r="M29" i="10"/>
  <c r="F29" i="10"/>
  <c r="K29" i="10"/>
  <c r="N28" i="10"/>
  <c r="M28" i="10"/>
  <c r="F28" i="10"/>
  <c r="K28" i="10"/>
  <c r="N27" i="10"/>
  <c r="M27" i="10"/>
  <c r="F27" i="10"/>
  <c r="K27" i="10"/>
  <c r="N26" i="10"/>
  <c r="M26" i="10"/>
  <c r="F26" i="10"/>
  <c r="K26" i="10"/>
  <c r="N25" i="10"/>
  <c r="M25" i="10"/>
  <c r="F25" i="10"/>
  <c r="K25" i="10"/>
  <c r="N24" i="10"/>
  <c r="M24" i="10"/>
  <c r="F24" i="10"/>
  <c r="K24" i="10"/>
  <c r="N23" i="10"/>
  <c r="M23" i="10"/>
  <c r="F23" i="10"/>
  <c r="K23" i="10"/>
  <c r="N22" i="10"/>
  <c r="M22" i="10"/>
  <c r="F22" i="10"/>
  <c r="K22" i="10"/>
  <c r="N21" i="10"/>
  <c r="M21" i="10"/>
  <c r="F21" i="10"/>
  <c r="K21" i="10"/>
  <c r="N20" i="10"/>
  <c r="M20" i="10"/>
  <c r="F20" i="10"/>
  <c r="K20" i="10"/>
  <c r="N19" i="10"/>
  <c r="M19" i="10"/>
  <c r="F19" i="10"/>
  <c r="K19" i="10"/>
  <c r="N18" i="10"/>
  <c r="M18" i="10"/>
  <c r="F18" i="10"/>
  <c r="K18" i="10"/>
  <c r="N17" i="10"/>
  <c r="M17" i="10"/>
  <c r="F17" i="10"/>
  <c r="K17" i="10"/>
  <c r="N16" i="10"/>
  <c r="M16" i="10"/>
  <c r="F16" i="10"/>
  <c r="K16" i="10"/>
  <c r="N15" i="10"/>
  <c r="M15" i="10"/>
  <c r="F15" i="10"/>
  <c r="K15" i="10"/>
  <c r="N14" i="10"/>
  <c r="M14" i="10"/>
  <c r="F14" i="10"/>
  <c r="K14" i="10"/>
  <c r="N13" i="10"/>
  <c r="M13" i="10"/>
  <c r="F13" i="10"/>
  <c r="K13" i="10"/>
  <c r="N12" i="10"/>
  <c r="M12" i="10"/>
  <c r="F12" i="10"/>
  <c r="K12" i="10"/>
  <c r="N11" i="10"/>
  <c r="M11" i="10"/>
  <c r="F11" i="10"/>
  <c r="K11" i="10"/>
  <c r="N10" i="10"/>
  <c r="M10" i="10"/>
  <c r="F10" i="10"/>
  <c r="K10" i="10"/>
  <c r="N9" i="10"/>
  <c r="M9" i="10"/>
  <c r="F9" i="10"/>
  <c r="K9" i="10"/>
  <c r="N8" i="10"/>
  <c r="M8" i="10"/>
  <c r="F8" i="10"/>
  <c r="K8" i="10"/>
  <c r="N7" i="10"/>
  <c r="M7" i="10"/>
  <c r="F7" i="10"/>
  <c r="K7" i="10"/>
  <c r="N6" i="10"/>
  <c r="M6" i="10"/>
  <c r="F6" i="10"/>
  <c r="K6" i="10"/>
  <c r="N5" i="10"/>
  <c r="M5" i="10"/>
  <c r="F5" i="10"/>
  <c r="K5" i="10"/>
  <c r="N4" i="10"/>
  <c r="M4" i="10"/>
  <c r="F4" i="10"/>
  <c r="K4" i="10"/>
  <c r="N3" i="10"/>
  <c r="M3" i="10"/>
  <c r="F3" i="10"/>
  <c r="K3" i="10"/>
  <c r="M2" i="10"/>
  <c r="E2" i="10"/>
  <c r="L34" i="7"/>
  <c r="F34" i="7"/>
  <c r="E34" i="7"/>
  <c r="J34" i="7"/>
  <c r="L33" i="7"/>
  <c r="F33" i="7"/>
  <c r="E33" i="7"/>
  <c r="J33" i="7"/>
  <c r="L32" i="7"/>
  <c r="F32" i="7"/>
  <c r="E32" i="7"/>
  <c r="J32" i="7"/>
  <c r="L31" i="7"/>
  <c r="F31" i="7"/>
  <c r="E31" i="7"/>
  <c r="J31" i="7"/>
  <c r="L30" i="7"/>
  <c r="F30" i="7"/>
  <c r="E30" i="7"/>
  <c r="J30" i="7"/>
  <c r="L29" i="7"/>
  <c r="F29" i="7"/>
  <c r="E29" i="7"/>
  <c r="J29" i="7"/>
  <c r="L28" i="7"/>
  <c r="F28" i="7"/>
  <c r="E28" i="7"/>
  <c r="J28" i="7"/>
  <c r="E27" i="7"/>
  <c r="J27" i="7"/>
  <c r="L27" i="7"/>
  <c r="F27" i="7"/>
  <c r="L26" i="7"/>
  <c r="L23" i="7"/>
  <c r="O26" i="7"/>
  <c r="F26" i="7"/>
  <c r="E26" i="7"/>
  <c r="J26" i="7"/>
  <c r="E25" i="7"/>
  <c r="J25" i="7"/>
  <c r="L25" i="7"/>
  <c r="F25" i="7"/>
  <c r="L24" i="7"/>
  <c r="F24" i="7"/>
  <c r="E24" i="7"/>
  <c r="J24" i="7"/>
  <c r="L15" i="7"/>
  <c r="O23" i="7"/>
  <c r="F23" i="7"/>
  <c r="E23" i="7"/>
  <c r="J23" i="7"/>
  <c r="L22" i="7"/>
  <c r="F22" i="7"/>
  <c r="E22" i="7"/>
  <c r="J22" i="7"/>
  <c r="E21" i="7"/>
  <c r="J21" i="7"/>
  <c r="L21" i="7"/>
  <c r="F21" i="7"/>
  <c r="L20" i="7"/>
  <c r="F20" i="7"/>
  <c r="E20" i="7"/>
  <c r="J20" i="7"/>
  <c r="L19" i="7"/>
  <c r="F19" i="7"/>
  <c r="E19" i="7"/>
  <c r="J19" i="7"/>
  <c r="E18" i="7"/>
  <c r="J18" i="7"/>
  <c r="L18" i="7"/>
  <c r="F18" i="7"/>
  <c r="L17" i="7"/>
  <c r="F17" i="7"/>
  <c r="E17" i="7"/>
  <c r="J17" i="7"/>
  <c r="E16" i="7"/>
  <c r="J16" i="7"/>
  <c r="L16" i="7"/>
  <c r="F16" i="7"/>
  <c r="L12" i="7"/>
  <c r="O15" i="7"/>
  <c r="F15" i="7"/>
  <c r="E15" i="7"/>
  <c r="J15" i="7"/>
  <c r="E14" i="7"/>
  <c r="J14" i="7"/>
  <c r="L14" i="7"/>
  <c r="F14" i="7"/>
  <c r="L13" i="7"/>
  <c r="F13" i="7"/>
  <c r="E13" i="7"/>
  <c r="J13" i="7"/>
  <c r="E12" i="7"/>
  <c r="J12" i="7"/>
  <c r="F12" i="7"/>
  <c r="L11" i="7"/>
  <c r="F11" i="7"/>
  <c r="E11" i="7"/>
  <c r="J11" i="7"/>
  <c r="L10" i="7"/>
  <c r="F10" i="7"/>
  <c r="E10" i="7"/>
  <c r="J10" i="7"/>
  <c r="L9" i="7"/>
  <c r="F9" i="7"/>
  <c r="E9" i="7"/>
  <c r="J9" i="7"/>
  <c r="E8" i="7"/>
  <c r="J8" i="7"/>
  <c r="L8" i="7"/>
  <c r="F8" i="7"/>
  <c r="L7" i="7"/>
  <c r="F7" i="7"/>
  <c r="E7" i="7"/>
  <c r="J7" i="7"/>
  <c r="L6" i="7"/>
  <c r="F6" i="7"/>
  <c r="E6" i="7"/>
  <c r="J6" i="7"/>
  <c r="L5" i="7"/>
  <c r="O12" i="7"/>
  <c r="F5" i="7"/>
  <c r="E5" i="7"/>
  <c r="J5" i="7"/>
  <c r="E4" i="7"/>
  <c r="J4" i="7"/>
  <c r="L4" i="7"/>
  <c r="F4" i="7"/>
  <c r="L3" i="7"/>
  <c r="F3" i="7"/>
  <c r="E3" i="7"/>
  <c r="J3" i="7"/>
  <c r="L2" i="7"/>
  <c r="O5" i="7"/>
  <c r="O32" i="7"/>
  <c r="M47" i="34"/>
  <c r="O30" i="7"/>
  <c r="H2" i="10"/>
  <c r="N2" i="10"/>
  <c r="E45" i="34"/>
  <c r="E47" i="34"/>
  <c r="M45" i="34"/>
</calcChain>
</file>

<file path=xl/sharedStrings.xml><?xml version="1.0" encoding="utf-8"?>
<sst xmlns="http://schemas.openxmlformats.org/spreadsheetml/2006/main" count="108" uniqueCount="96">
  <si>
    <t>year</t>
  </si>
  <si>
    <t>Year</t>
  </si>
  <si>
    <t>Total</t>
  </si>
  <si>
    <t>caseload</t>
  </si>
  <si>
    <t>recipients</t>
  </si>
  <si>
    <t>cash</t>
  </si>
  <si>
    <t>expenditures</t>
  </si>
  <si>
    <t>Caseload (millions)</t>
  </si>
  <si>
    <t>US population</t>
  </si>
  <si>
    <t>caseload/population</t>
  </si>
  <si>
    <t>Real cash exp per capita</t>
  </si>
  <si>
    <t>real total exp per capita</t>
  </si>
  <si>
    <t>README DETAILS:</t>
  </si>
  <si>
    <t>I outsheeted it and brought into excel</t>
  </si>
  <si>
    <t>CPI is from EROP http://www.gpoaccess.gov/eop/tables10.html</t>
  </si>
  <si>
    <t>population is from EROP http://www.gpoaccess.gov/eop/2010/B34.xls</t>
  </si>
  <si>
    <t>1979 not in original data from Don Ollrich, I got it from 1996 Green book</t>
  </si>
  <si>
    <t>http://frwebgate.access.gpo.gov/cgi-bin/getdoc.cgi?dbname=104_green_book&amp;docid=f:wm014_08.pdf</t>
  </si>
  <si>
    <t>notes on how we constructed this series:</t>
  </si>
  <si>
    <t>there is no overlap in these series; one ends and the other begins</t>
  </si>
  <si>
    <t>Caseload: AFDC caseload from Don O and TANF from online</t>
  </si>
  <si>
    <t>I looked into the Gil Crouse spreadsheet that he sent me.</t>
  </si>
  <si>
    <t>His spreadsheet is the exact one reported in the Annual report to congress</t>
  </si>
  <si>
    <t>Cash cost</t>
  </si>
  <si>
    <t xml:space="preserve">Further, I am inclined to use those numbers for 1997, 1998, 1999 instead of TANF (even though they only differ slightly for 1998, 1999). </t>
  </si>
  <si>
    <t>According to Gil Crouse, in the transition period, some reported through TANF, some reported through AFDC, some reported through both (part of year it was afdc, part of the year it is tanf)</t>
  </si>
  <si>
    <t>Therefore Gil added up the afdc and tanf data for the transition year (1997) and checked that share of costs matched tanf start date, state by state</t>
  </si>
  <si>
    <t>I looked back and the data I got from Don O. went from 1980-2001. He labeled it "AFDC". Well, it turns out that his numbers match the Gil C numbers exactly. SO, we should never have used the TANF numbers for 1997 in the first place!</t>
  </si>
  <si>
    <t>fsp_individuals</t>
  </si>
  <si>
    <t>fsp_households</t>
  </si>
  <si>
    <t>fsp_expenditures</t>
  </si>
  <si>
    <t>Recipients (millions)</t>
  </si>
  <si>
    <t>real toal exp per capita</t>
  </si>
  <si>
    <t>percent change in real  exp per capita (for Table XX)</t>
  </si>
  <si>
    <t>/3310/research/cycles/admin_data/fsp</t>
  </si>
  <si>
    <t xml:space="preserve">Earned Income Tax Credit: Number of Recipients and </t>
  </si>
  <si>
    <t>Amount of Credit, 1975-2008</t>
  </si>
  <si>
    <t>HILARY'S CALCUALTIONS BASED ON TPC NUMBERS</t>
  </si>
  <si>
    <t>Number of</t>
  </si>
  <si>
    <t>Refunded</t>
  </si>
  <si>
    <t>Recipient</t>
  </si>
  <si>
    <t>Amount</t>
  </si>
  <si>
    <t>Portions</t>
  </si>
  <si>
    <t>Average</t>
  </si>
  <si>
    <t>Families</t>
  </si>
  <si>
    <t>of Credit</t>
  </si>
  <si>
    <t>Credit</t>
  </si>
  <si>
    <t>FROM EROP</t>
  </si>
  <si>
    <t>(thousands)</t>
  </si>
  <si>
    <t>(millions)</t>
  </si>
  <si>
    <t>per Family</t>
  </si>
  <si>
    <t>uspop</t>
  </si>
  <si>
    <t>real eitc per capita</t>
  </si>
  <si>
    <t xml:space="preserve">Sources: </t>
  </si>
  <si>
    <t>1975-2009 data come from http://www.taxpolicycenter.org/taxfacts/displayafact.cfm?Docid=37</t>
  </si>
  <si>
    <t xml:space="preserve">Source: Internal Revenue Service, Statistics of Income Division, Table 1, Individual Income Tax Returns: Selected Income and Tax Items for Tax Years 1999 - 2009. </t>
  </si>
  <si>
    <t>population is from EROP http://www.gpoaccess.gov/eop/2013/B34.xls</t>
  </si>
  <si>
    <t>LOG FILE</t>
  </si>
  <si>
    <t>hilary looked for 2013 data, not available</t>
  </si>
  <si>
    <t>hilary updated population data to use current EROP values (I think the prior was a fiscal year imputation from calendar year)</t>
  </si>
  <si>
    <t>converted to 2012 dollars</t>
  </si>
  <si>
    <t>collaspes dta file on master file to get 2012 for caseload and exp</t>
  </si>
  <si>
    <t>Log</t>
  </si>
  <si>
    <t>Hilary uupdated to include 2011 and 2012 (and verified 2009 and 2010)</t>
  </si>
  <si>
    <t>Source</t>
  </si>
  <si>
    <t>U.S. Dept of Treasury, Internal Revnenue Service</t>
  </si>
  <si>
    <t>Statistics of Income-- 20XX Individual Income Tax Returns  Publication 1304</t>
  </si>
  <si>
    <t>http://www.irs.gov/uac/SOI-Tax-Stats-Individual-Income-Tax-Returns-Publication-1304-(Complete-Report)</t>
  </si>
  <si>
    <t>Updated to include FY2013</t>
  </si>
  <si>
    <t>http://www.acf.hhs.gov/sites/default/files/ofa/fy_2013_expenditures.pdf</t>
  </si>
  <si>
    <t>"Total Exp on Assistancwe, Basic Assistance" (Table A.2)</t>
  </si>
  <si>
    <t>"Total Assistance and Nonassistance Exp (Table A.2)</t>
  </si>
  <si>
    <t>AFDC/TANF : C:\Users\hoynes\Dropbox\Hilary Work\P\Master-Data-Files\AFDC-TANF\Annual-Caseload</t>
  </si>
  <si>
    <t>AFDC/TANF : C:\Users\hoynes\Dropbox\Hilary Work\P\Master-Data-Files\AFDC-TANF\Annual-Expenditure</t>
  </si>
  <si>
    <t>Tax year</t>
  </si>
  <si>
    <t>Total CTC and ACTC expenditures (nominal millions of dollars )</t>
  </si>
  <si>
    <t>Real Cash expenditures (billions 2014$)</t>
  </si>
  <si>
    <t>Real total expenditures (billions 2014)</t>
  </si>
  <si>
    <t>total eitc 2014 $</t>
  </si>
  <si>
    <t>eitc bil 2014 $</t>
  </si>
  <si>
    <t>Hilary updated to include 2014 on 10/6/16 from Table 2.5</t>
  </si>
  <si>
    <t>https://www.irs.gov/uac/soi-tax-stats-individual-income-tax-returns-publication-1304-complete-report</t>
  </si>
  <si>
    <t>aaddl ctc</t>
  </si>
  <si>
    <t>returns</t>
  </si>
  <si>
    <t>$</t>
  </si>
  <si>
    <t>ctc</t>
  </si>
  <si>
    <t>2014 (from IRS Report 1304 Table A)</t>
  </si>
  <si>
    <t>Check</t>
  </si>
  <si>
    <t>Total ACTC (nominal millions)</t>
  </si>
  <si>
    <t>Total CTC (nominal millions)</t>
  </si>
  <si>
    <t>CTC/ACTC (real 2014 $ millions)</t>
  </si>
  <si>
    <t>ACTC real 2014 $ millions</t>
  </si>
  <si>
    <t>Nonref CTC real 2014 $ mil</t>
  </si>
  <si>
    <t>updated w/ FY2014 and FY15</t>
  </si>
  <si>
    <t>CPI-U-RS</t>
  </si>
  <si>
    <t>cpi-u-rs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</si>
</sst>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
    <numFmt numFmtId="165" formatCode="#,##0.0"/>
    <numFmt numFmtId="166" formatCode="0.0%"/>
    <numFmt numFmtId="167" formatCode="[$-409]d\-mmm\-yy;@"/>
    <numFmt numFmtId="168" formatCode="#,##0&quot;      &quot;;\-#,##0&quot;      &quot;;;@&quot;      &quot;"/>
    <numFmt numFmtId="169" formatCode="#,##0.000"/>
  </numFmts>
  <fonts count="19">
    <font>
      <sz val="11"/>
      <color theme="1"/>
      <name val="Calibri"/>
      <family val="2"/>
      <scheme val="minor"/>
    </font>
    <font>
      <sz val="11"/>
      <color theme="1"/>
      <name val="Calibri"/>
      <family val="2"/>
      <scheme val="minor"/>
    </font>
    <font>
      <sz val="10"/>
      <name val="Arial"/>
      <family val="2"/>
    </font>
    <font>
      <sz val="10"/>
      <name val="Verdana"/>
      <family val="2"/>
    </font>
    <font>
      <sz val="10"/>
      <name val="Times New Roman"/>
      <family val="1"/>
    </font>
    <font>
      <sz val="10"/>
      <name val="Arial"/>
      <family val="2"/>
    </font>
    <font>
      <sz val="11"/>
      <color indexed="8"/>
      <name val="Calibri"/>
      <family val="2"/>
    </font>
    <font>
      <b/>
      <sz val="12"/>
      <name val="Arial"/>
      <family val="2"/>
    </font>
    <font>
      <u/>
      <sz val="10"/>
      <color indexed="12"/>
      <name val="Arial"/>
      <family val="2"/>
    </font>
    <font>
      <u/>
      <sz val="11"/>
      <color theme="10"/>
      <name val="Calibri"/>
      <family val="2"/>
    </font>
    <font>
      <sz val="12"/>
      <color theme="1"/>
      <name val="Arial"/>
      <family val="2"/>
    </font>
    <font>
      <sz val="12"/>
      <name val="Arial"/>
      <family val="2"/>
    </font>
    <font>
      <b/>
      <sz val="12"/>
      <color theme="1"/>
      <name val="Arial"/>
      <family val="2"/>
    </font>
    <font>
      <i/>
      <sz val="12"/>
      <name val="Arial"/>
      <family val="2"/>
    </font>
    <font>
      <sz val="8"/>
      <name val="News Gothic Condensed"/>
      <family val="2"/>
    </font>
    <font>
      <sz val="10"/>
      <color indexed="8"/>
      <name val="Arial"/>
      <family val="2"/>
    </font>
    <font>
      <sz val="12"/>
      <color theme="1"/>
      <name val="Calibri"/>
      <family val="2"/>
      <scheme val="minor"/>
    </font>
    <font>
      <sz val="12"/>
      <color rgb="FF000000"/>
      <name val="Calibri"/>
      <family val="2"/>
      <scheme val="minor"/>
    </font>
    <font>
      <sz val="8"/>
      <name val="Arial"/>
      <family val="2"/>
    </font>
  </fonts>
  <fills count="5">
    <fill>
      <patternFill patternType="none"/>
    </fill>
    <fill>
      <patternFill patternType="gray125"/>
    </fill>
    <fill>
      <patternFill patternType="solid">
        <fgColor rgb="FFFFFFCC"/>
      </patternFill>
    </fill>
    <fill>
      <patternFill patternType="solid">
        <fgColor rgb="FFFFFF00"/>
        <bgColor indexed="64"/>
      </patternFill>
    </fill>
    <fill>
      <patternFill patternType="solid">
        <fgColor indexed="9"/>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bottom style="double">
        <color auto="1"/>
      </bottom>
      <diagonal/>
    </border>
    <border>
      <left/>
      <right style="thin">
        <color auto="1"/>
      </right>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8"/>
      </left>
      <right style="thin">
        <color indexed="8"/>
      </right>
      <top style="thin">
        <color indexed="8"/>
      </top>
      <bottom style="thin">
        <color indexed="8"/>
      </bottom>
      <diagonal/>
    </border>
    <border>
      <left style="thin">
        <color indexed="64"/>
      </left>
      <right/>
      <top/>
      <bottom style="thin">
        <color theme="0" tint="-0.24994659260841701"/>
      </bottom>
      <diagonal/>
    </border>
  </borders>
  <cellStyleXfs count="19">
    <xf numFmtId="0" fontId="0"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1" fillId="0" borderId="0"/>
    <xf numFmtId="0" fontId="3" fillId="0" borderId="0"/>
    <xf numFmtId="0" fontId="2" fillId="0" borderId="0"/>
    <xf numFmtId="0" fontId="4" fillId="0" borderId="0"/>
    <xf numFmtId="0" fontId="2" fillId="0" borderId="0"/>
    <xf numFmtId="0" fontId="4" fillId="0" borderId="0"/>
    <xf numFmtId="0" fontId="4" fillId="0" borderId="0"/>
    <xf numFmtId="0" fontId="5" fillId="0" borderId="0"/>
    <xf numFmtId="0" fontId="6" fillId="2" borderId="1" applyNumberFormat="0" applyFont="0" applyAlignment="0" applyProtection="0"/>
    <xf numFmtId="0" fontId="1" fillId="2" borderId="1" applyNumberFormat="0" applyFont="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6" fillId="0" borderId="0"/>
    <xf numFmtId="43" fontId="16"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0" fillId="0" borderId="0" xfId="0" applyAlignment="1">
      <alignment wrapText="1"/>
    </xf>
    <xf numFmtId="3" fontId="0" fillId="0" borderId="0" xfId="0" applyNumberFormat="1" applyAlignment="1">
      <alignment wrapText="1"/>
    </xf>
    <xf numFmtId="166" fontId="0" fillId="0" borderId="0" xfId="0" applyNumberFormat="1" applyAlignment="1">
      <alignment wrapText="1"/>
    </xf>
    <xf numFmtId="165" fontId="0" fillId="0" borderId="0" xfId="0" applyNumberFormat="1"/>
    <xf numFmtId="3" fontId="0" fillId="0" borderId="0" xfId="0" applyNumberFormat="1"/>
    <xf numFmtId="1" fontId="0" fillId="0" borderId="0" xfId="0" applyNumberFormat="1"/>
    <xf numFmtId="166" fontId="0" fillId="0" borderId="0" xfId="0" applyNumberFormat="1"/>
    <xf numFmtId="3" fontId="0" fillId="0" borderId="0" xfId="0" applyNumberFormat="1" applyFill="1"/>
    <xf numFmtId="1" fontId="0" fillId="0" borderId="0" xfId="0" applyNumberFormat="1" applyFill="1"/>
    <xf numFmtId="0" fontId="9" fillId="0" borderId="0" xfId="15" applyAlignment="1" applyProtection="1"/>
    <xf numFmtId="1" fontId="0" fillId="0" borderId="0" xfId="0" applyNumberFormat="1" applyAlignment="1">
      <alignment wrapText="1"/>
    </xf>
    <xf numFmtId="164" fontId="0" fillId="0" borderId="0" xfId="0" applyNumberFormat="1"/>
    <xf numFmtId="167" fontId="7" fillId="0" borderId="0" xfId="0" applyNumberFormat="1" applyFont="1" applyAlignment="1">
      <alignment horizontal="left"/>
    </xf>
    <xf numFmtId="0" fontId="10" fillId="0" borderId="0" xfId="0" applyFont="1"/>
    <xf numFmtId="0" fontId="11" fillId="0" borderId="0" xfId="1" applyFont="1"/>
    <xf numFmtId="0" fontId="7" fillId="0" borderId="0" xfId="0" applyFont="1" applyAlignment="1">
      <alignment horizontal="centerContinuous"/>
    </xf>
    <xf numFmtId="0" fontId="10" fillId="0" borderId="0" xfId="0" applyFont="1" applyAlignment="1">
      <alignment horizontal="centerContinuous"/>
    </xf>
    <xf numFmtId="0" fontId="10" fillId="0" borderId="2" xfId="0" applyFont="1" applyBorder="1"/>
    <xf numFmtId="0" fontId="10" fillId="0" borderId="3" xfId="0" applyFont="1" applyBorder="1" applyAlignment="1">
      <alignment horizontal="center"/>
    </xf>
    <xf numFmtId="0" fontId="10" fillId="0" borderId="4" xfId="0" applyFont="1" applyBorder="1" applyAlignment="1">
      <alignment horizontal="center"/>
    </xf>
    <xf numFmtId="0" fontId="10" fillId="0" borderId="5" xfId="0" applyFont="1" applyBorder="1"/>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10" fillId="0" borderId="10" xfId="0" applyFont="1" applyBorder="1" applyAlignment="1">
      <alignment horizontal="center"/>
    </xf>
    <xf numFmtId="1" fontId="10" fillId="0" borderId="0" xfId="0" applyNumberFormat="1" applyFont="1" applyAlignment="1">
      <alignment wrapText="1"/>
    </xf>
    <xf numFmtId="0" fontId="11" fillId="0" borderId="0" xfId="1" applyFont="1" applyAlignment="1">
      <alignment wrapText="1"/>
    </xf>
    <xf numFmtId="0" fontId="10" fillId="0" borderId="11" xfId="0" applyFont="1" applyBorder="1"/>
    <xf numFmtId="0" fontId="10" fillId="0" borderId="12" xfId="0" applyFont="1" applyBorder="1"/>
    <xf numFmtId="168" fontId="11" fillId="0" borderId="7" xfId="0" applyNumberFormat="1" applyFont="1" applyBorder="1" applyAlignment="1">
      <alignment horizontal="right"/>
    </xf>
    <xf numFmtId="1" fontId="11" fillId="0" borderId="0" xfId="1" applyNumberFormat="1" applyFont="1"/>
    <xf numFmtId="0" fontId="10" fillId="0" borderId="3" xfId="0" applyFont="1" applyFill="1" applyBorder="1" applyAlignment="1">
      <alignment horizontal="center"/>
    </xf>
    <xf numFmtId="0" fontId="10" fillId="0" borderId="8" xfId="0" applyFont="1" applyFill="1" applyBorder="1" applyAlignment="1">
      <alignment horizontal="center"/>
    </xf>
    <xf numFmtId="0" fontId="10" fillId="3" borderId="3" xfId="0" applyFont="1" applyFill="1" applyBorder="1" applyAlignment="1">
      <alignment horizontal="center"/>
    </xf>
    <xf numFmtId="3" fontId="10" fillId="0" borderId="0" xfId="0" applyNumberFormat="1" applyFont="1"/>
    <xf numFmtId="0" fontId="12" fillId="0" borderId="0" xfId="0" applyFont="1"/>
    <xf numFmtId="14" fontId="0" fillId="0" borderId="0" xfId="0" applyNumberFormat="1"/>
    <xf numFmtId="169" fontId="0" fillId="0" borderId="0" xfId="0" applyNumberFormat="1"/>
    <xf numFmtId="2" fontId="0" fillId="0" borderId="0" xfId="0" applyNumberFormat="1"/>
    <xf numFmtId="2" fontId="0" fillId="0" borderId="0" xfId="0" applyNumberFormat="1" applyAlignment="1">
      <alignment wrapText="1"/>
    </xf>
    <xf numFmtId="0" fontId="11" fillId="0" borderId="0" xfId="1" applyFont="1" applyAlignment="1">
      <alignment horizontal="center"/>
    </xf>
    <xf numFmtId="0" fontId="0" fillId="0" borderId="0" xfId="0" applyAlignment="1">
      <alignment horizontal="center"/>
    </xf>
    <xf numFmtId="1" fontId="0" fillId="0" borderId="0" xfId="0" applyNumberFormat="1" applyAlignment="1">
      <alignment horizontal="center"/>
    </xf>
    <xf numFmtId="1" fontId="0" fillId="0" borderId="0" xfId="0" applyNumberFormat="1" applyFill="1" applyAlignment="1">
      <alignment horizontal="center"/>
    </xf>
    <xf numFmtId="0" fontId="10" fillId="0" borderId="0" xfId="0" applyFont="1" applyAlignment="1">
      <alignment horizontal="center"/>
    </xf>
    <xf numFmtId="3" fontId="10" fillId="0" borderId="0" xfId="0" applyNumberFormat="1" applyFont="1" applyAlignment="1">
      <alignment horizontal="center"/>
    </xf>
    <xf numFmtId="0" fontId="11" fillId="0" borderId="0" xfId="0" applyFont="1" applyAlignment="1">
      <alignment horizontal="center"/>
    </xf>
    <xf numFmtId="0" fontId="11" fillId="0" borderId="0" xfId="1" applyFont="1" applyFill="1" applyAlignment="1">
      <alignment horizontal="center"/>
    </xf>
    <xf numFmtId="1" fontId="10" fillId="0" borderId="3" xfId="0" applyNumberFormat="1" applyFont="1" applyBorder="1" applyAlignment="1">
      <alignment horizontal="center"/>
    </xf>
    <xf numFmtId="1" fontId="11" fillId="0" borderId="7" xfId="0" applyNumberFormat="1" applyFont="1" applyBorder="1" applyAlignment="1">
      <alignment horizontal="center"/>
    </xf>
    <xf numFmtId="1" fontId="10" fillId="0" borderId="3" xfId="0" applyNumberFormat="1" applyFont="1" applyFill="1" applyBorder="1" applyAlignment="1">
      <alignment horizontal="center"/>
    </xf>
    <xf numFmtId="1" fontId="11" fillId="0" borderId="3" xfId="0" applyNumberFormat="1" applyFont="1" applyBorder="1" applyAlignment="1">
      <alignment horizontal="center"/>
    </xf>
    <xf numFmtId="1" fontId="11" fillId="0" borderId="0" xfId="0" applyNumberFormat="1" applyFont="1" applyBorder="1" applyAlignment="1">
      <alignment horizontal="center"/>
    </xf>
    <xf numFmtId="1" fontId="10" fillId="0" borderId="8" xfId="0" applyNumberFormat="1" applyFont="1" applyFill="1" applyBorder="1" applyAlignment="1">
      <alignment horizontal="center"/>
    </xf>
    <xf numFmtId="1" fontId="11" fillId="0" borderId="10" xfId="0" applyNumberFormat="1" applyFont="1" applyBorder="1" applyAlignment="1">
      <alignment horizontal="center"/>
    </xf>
    <xf numFmtId="1" fontId="10" fillId="3" borderId="3" xfId="0" applyNumberFormat="1" applyFont="1" applyFill="1" applyBorder="1" applyAlignment="1">
      <alignment horizontal="center"/>
    </xf>
    <xf numFmtId="1" fontId="11" fillId="3" borderId="7" xfId="0" applyNumberFormat="1" applyFont="1" applyFill="1" applyBorder="1" applyAlignment="1">
      <alignment horizontal="center"/>
    </xf>
    <xf numFmtId="1" fontId="10" fillId="3" borderId="0" xfId="0" applyNumberFormat="1" applyFont="1" applyFill="1" applyAlignment="1">
      <alignment horizontal="center"/>
    </xf>
    <xf numFmtId="1" fontId="10" fillId="0" borderId="0" xfId="0" applyNumberFormat="1" applyFont="1" applyAlignment="1">
      <alignment horizontal="center"/>
    </xf>
    <xf numFmtId="165" fontId="14" fillId="0" borderId="7" xfId="0" applyNumberFormat="1" applyFont="1" applyBorder="1" applyAlignment="1">
      <alignment horizontal="right" wrapText="1"/>
    </xf>
    <xf numFmtId="3" fontId="15" fillId="4" borderId="13" xfId="0" applyNumberFormat="1" applyFont="1" applyFill="1" applyBorder="1" applyAlignment="1">
      <alignment horizontal="right" wrapText="1"/>
    </xf>
    <xf numFmtId="0" fontId="17" fillId="0" borderId="0" xfId="16" applyFont="1" applyAlignment="1">
      <alignment wrapText="1"/>
    </xf>
    <xf numFmtId="0" fontId="16" fillId="0" borderId="0" xfId="16"/>
    <xf numFmtId="0" fontId="17" fillId="0" borderId="0" xfId="16" applyFont="1"/>
    <xf numFmtId="3" fontId="16" fillId="0" borderId="0" xfId="16" applyNumberFormat="1"/>
    <xf numFmtId="3" fontId="2" fillId="0" borderId="0" xfId="17" applyNumberFormat="1" applyFont="1" applyBorder="1"/>
    <xf numFmtId="3" fontId="0" fillId="0" borderId="0" xfId="17" applyNumberFormat="1" applyFont="1" applyBorder="1"/>
    <xf numFmtId="164" fontId="17" fillId="0" borderId="0" xfId="16" applyNumberFormat="1" applyFont="1" applyAlignment="1">
      <alignment wrapText="1"/>
    </xf>
    <xf numFmtId="164" fontId="16" fillId="0" borderId="0" xfId="16" applyNumberFormat="1"/>
    <xf numFmtId="164" fontId="0" fillId="0" borderId="0" xfId="17" applyNumberFormat="1" applyFont="1" applyBorder="1"/>
    <xf numFmtId="9" fontId="0" fillId="0" borderId="0" xfId="18" applyFont="1"/>
    <xf numFmtId="3" fontId="18" fillId="0" borderId="14" xfId="0" applyNumberFormat="1" applyFont="1" applyFill="1" applyBorder="1" applyAlignment="1" applyProtection="1">
      <alignment horizontal="right"/>
    </xf>
    <xf numFmtId="0" fontId="16" fillId="0" borderId="0" xfId="16" applyAlignment="1">
      <alignment wrapText="1"/>
    </xf>
    <xf numFmtId="0" fontId="11" fillId="0" borderId="0" xfId="1" applyFont="1" applyAlignment="1"/>
    <xf numFmtId="0" fontId="13" fillId="0" borderId="0" xfId="0" applyFont="1" applyAlignment="1">
      <alignment wrapText="1"/>
    </xf>
    <xf numFmtId="0" fontId="17" fillId="0" borderId="0" xfId="16" applyFont="1" applyAlignment="1">
      <alignment horizontal="left" wrapText="1"/>
    </xf>
  </cellXfs>
  <cellStyles count="19">
    <cellStyle name="Comma 2" xfId="2"/>
    <cellStyle name="Comma 2 2" xfId="3"/>
    <cellStyle name="Comma 3" xfId="17"/>
    <cellStyle name="Hyperlink 2" xfId="14"/>
    <cellStyle name="Hyperlink 3" xfId="15"/>
    <cellStyle name="Normal" xfId="0" builtinId="0"/>
    <cellStyle name="Normal 2" xfId="4"/>
    <cellStyle name="Normal 3" xfId="5"/>
    <cellStyle name="Normal 4" xfId="6"/>
    <cellStyle name="Normal 5" xfId="7"/>
    <cellStyle name="Normal 6" xfId="1"/>
    <cellStyle name="Normal 6 2" xfId="8"/>
    <cellStyle name="Normal 7" xfId="9"/>
    <cellStyle name="Normal 7 2" xfId="10"/>
    <cellStyle name="Normal 8" xfId="11"/>
    <cellStyle name="Normal 9" xfId="16"/>
    <cellStyle name="Note 2" xfId="12"/>
    <cellStyle name="Note 3" xfId="13"/>
    <cellStyle name="Percent" xfId="18" builtinId="5"/>
  </cellStyles>
  <dxfs count="0"/>
  <tableStyles count="0" defaultTableStyle="TableStyleMedium2" defaultPivotStyle="PivotStyleLight16"/>
  <colors>
    <mruColors>
      <color rgb="FF92D050"/>
      <color rgb="FF004B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udget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of GDP, Rev, Budg"/>
      <sheetName val="% of Budget"/>
      <sheetName val="Trustees"/>
      <sheetName val="Chart -Revs, Outlays, &amp; Deficit"/>
      <sheetName val="Debt, Deficit, and Interest"/>
      <sheetName val="Chart 1"/>
      <sheetName val="Ch.1 data"/>
      <sheetName val="Chart 2"/>
      <sheetName val="Ch.3 data"/>
      <sheetName val="Chart3"/>
      <sheetName val="Ch.4 Data"/>
      <sheetName val="Chart 4"/>
      <sheetName val="Ch.5 Data"/>
      <sheetName val="Chart 5"/>
      <sheetName val="Historical Receipts"/>
      <sheetName val="New Chart 6"/>
      <sheetName val="Old Chart 6"/>
      <sheetName val="Expanded 2003 Baseline"/>
    </sheetNames>
    <sheetDataSet>
      <sheetData sheetId="0"/>
      <sheetData sheetId="1"/>
      <sheetData sheetId="2"/>
      <sheetData sheetId="3"/>
      <sheetData sheetId="4"/>
      <sheetData sheetId="5"/>
      <sheetData sheetId="6"/>
      <sheetData sheetId="7"/>
      <sheetData sheetId="8"/>
      <sheetData sheetId="9" refreshError="1"/>
      <sheetData sheetId="10"/>
      <sheetData sheetId="11" refreshError="1"/>
      <sheetData sheetId="12"/>
      <sheetData sheetId="13"/>
      <sheetData sheetId="14"/>
      <sheetData sheetId="15"/>
      <sheetData sheetId="16"/>
      <sheetData sheetId="17">
        <row r="31">
          <cell r="D31">
            <v>10.361600000000001</v>
          </cell>
          <cell r="E31">
            <v>10.9223</v>
          </cell>
          <cell r="F31">
            <v>11.525799999999998</v>
          </cell>
          <cell r="G31">
            <v>12.158899999999999</v>
          </cell>
          <cell r="H31">
            <v>12.8033</v>
          </cell>
          <cell r="I31">
            <v>13.448</v>
          </cell>
          <cell r="J31">
            <v>14.128320871999998</v>
          </cell>
          <cell r="K31">
            <v>14.843058496593605</v>
          </cell>
          <cell r="L31">
            <v>15.593953982877776</v>
          </cell>
          <cell r="M31">
            <v>16.382836520917579</v>
          </cell>
          <cell r="N31">
            <v>17.211627837674275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frwebgate.access.gpo.gov/cgi-bin/getdoc.cgi?dbname=104_green_book&amp;docid=f:wm014_08.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
  <sheetViews>
    <sheetView workbookViewId="0">
      <pane xSplit="1" ySplit="1" topLeftCell="B2" activePane="bottomRight" state="frozen"/>
      <selection pane="topRight" activeCell="B1" sqref="B1"/>
      <selection pane="bottomLeft" activeCell="A2" sqref="A2"/>
      <selection pane="bottomRight" activeCell="I2" sqref="I2:I38"/>
    </sheetView>
  </sheetViews>
  <sheetFormatPr defaultColWidth="8.85546875" defaultRowHeight="15"/>
  <cols>
    <col min="1" max="1" width="9.7109375" bestFit="1" customWidth="1"/>
    <col min="2" max="2" width="11.7109375" style="5" bestFit="1" customWidth="1"/>
    <col min="3" max="8" width="13.7109375" style="5" customWidth="1"/>
    <col min="10" max="11" width="12.42578125" customWidth="1"/>
  </cols>
  <sheetData>
    <row r="1" spans="1:14" s="1" customFormat="1" ht="71.25" customHeight="1">
      <c r="A1" s="1" t="s">
        <v>0</v>
      </c>
      <c r="B1" s="2" t="s">
        <v>3</v>
      </c>
      <c r="C1" s="2" t="s">
        <v>4</v>
      </c>
      <c r="D1" s="2" t="s">
        <v>5</v>
      </c>
      <c r="E1" s="2" t="s">
        <v>6</v>
      </c>
      <c r="F1" s="2" t="s">
        <v>7</v>
      </c>
      <c r="G1" s="2" t="s">
        <v>76</v>
      </c>
      <c r="H1" s="2" t="s">
        <v>77</v>
      </c>
      <c r="I1" s="1" t="s">
        <v>94</v>
      </c>
      <c r="J1" s="1" t="s">
        <v>8</v>
      </c>
      <c r="K1" s="1" t="s">
        <v>9</v>
      </c>
      <c r="M1" s="1" t="s">
        <v>10</v>
      </c>
      <c r="N1" s="1" t="s">
        <v>11</v>
      </c>
    </row>
    <row r="2" spans="1:14" s="1" customFormat="1">
      <c r="A2" s="1">
        <v>1979</v>
      </c>
      <c r="B2" s="2">
        <v>3465254</v>
      </c>
      <c r="C2" s="2">
        <v>10158270</v>
      </c>
      <c r="D2" s="2">
        <v>10389149596</v>
      </c>
      <c r="E2" s="2">
        <f>+D2</f>
        <v>10389149596</v>
      </c>
      <c r="F2" s="2"/>
      <c r="G2" s="4">
        <f>+D2*I$37/(I2*1000000000)</f>
        <v>32.056610239909908</v>
      </c>
      <c r="H2" s="4">
        <f>+E2*I$37/(I2*1000000000)</f>
        <v>32.056610239909908</v>
      </c>
      <c r="I2">
        <v>111</v>
      </c>
      <c r="J2">
        <v>225055</v>
      </c>
      <c r="K2"/>
      <c r="M2">
        <f t="shared" ref="M2:M34" si="0">+G2*1000000000/(J2*1000)</f>
        <v>142.43900486507701</v>
      </c>
      <c r="N2">
        <f t="shared" ref="N2:N34" si="1">+H2*1000000000/(J2*1000)</f>
        <v>142.43900486507701</v>
      </c>
    </row>
    <row r="3" spans="1:14">
      <c r="A3">
        <v>1980</v>
      </c>
      <c r="B3" s="5">
        <v>3665351</v>
      </c>
      <c r="C3" s="5">
        <v>10590463</v>
      </c>
      <c r="D3" s="5">
        <v>11562616137</v>
      </c>
      <c r="E3" s="5">
        <f>D3</f>
        <v>11562616137</v>
      </c>
      <c r="F3" s="4">
        <f t="shared" ref="F3:F36" si="2">+B3/1000000</f>
        <v>3.6653509999999998</v>
      </c>
      <c r="G3" s="4">
        <f t="shared" ref="G3:G37" si="3">+D3*I$37/(I3*1000000000)</f>
        <v>32.755963828970224</v>
      </c>
      <c r="H3" s="4">
        <f t="shared" ref="H3:H38" si="4">+E3*I$37/(I3*1000000000)</f>
        <v>32.755963828970224</v>
      </c>
      <c r="I3">
        <v>120.9</v>
      </c>
      <c r="J3" s="6">
        <v>227726</v>
      </c>
      <c r="K3">
        <f t="shared" ref="K3:K36" si="5">+F3/(J3/1000)</f>
        <v>1.6095443647190042E-2</v>
      </c>
      <c r="M3">
        <f t="shared" si="0"/>
        <v>143.8393676127022</v>
      </c>
      <c r="N3">
        <f t="shared" si="1"/>
        <v>143.8393676127022</v>
      </c>
    </row>
    <row r="4" spans="1:14">
      <c r="A4">
        <v>1981</v>
      </c>
      <c r="B4" s="5">
        <v>3783479</v>
      </c>
      <c r="C4" s="5">
        <v>10893123</v>
      </c>
      <c r="D4" s="5">
        <v>12787965011</v>
      </c>
      <c r="E4" s="5">
        <f t="shared" ref="E4:E19" si="6">D4</f>
        <v>12787965011</v>
      </c>
      <c r="F4" s="4">
        <f t="shared" si="2"/>
        <v>3.7834789999999998</v>
      </c>
      <c r="G4" s="4">
        <f t="shared" si="3"/>
        <v>33.130696038332076</v>
      </c>
      <c r="H4" s="4">
        <f t="shared" si="4"/>
        <v>33.130696038332076</v>
      </c>
      <c r="I4">
        <v>132.19999999999999</v>
      </c>
      <c r="J4" s="6">
        <v>229966</v>
      </c>
      <c r="K4">
        <f t="shared" si="5"/>
        <v>1.6452340780811075E-2</v>
      </c>
      <c r="M4">
        <f t="shared" si="0"/>
        <v>144.06780149383854</v>
      </c>
      <c r="N4">
        <f t="shared" si="1"/>
        <v>144.06780149383854</v>
      </c>
    </row>
    <row r="5" spans="1:14">
      <c r="A5">
        <v>1982</v>
      </c>
      <c r="B5" s="5">
        <v>3483890</v>
      </c>
      <c r="C5" s="5">
        <v>10160972</v>
      </c>
      <c r="D5" s="5">
        <v>12785643654</v>
      </c>
      <c r="E5" s="5">
        <f t="shared" si="6"/>
        <v>12785643654</v>
      </c>
      <c r="F5" s="4">
        <f t="shared" si="2"/>
        <v>3.4838900000000002</v>
      </c>
      <c r="G5" s="4">
        <f t="shared" si="3"/>
        <v>30.751987018925561</v>
      </c>
      <c r="H5" s="4">
        <f t="shared" si="4"/>
        <v>30.751987018925561</v>
      </c>
      <c r="I5">
        <v>142.4</v>
      </c>
      <c r="J5" s="6">
        <v>232188</v>
      </c>
      <c r="K5">
        <f t="shared" si="5"/>
        <v>1.5004608334625391E-2</v>
      </c>
      <c r="M5">
        <f t="shared" si="0"/>
        <v>132.44434259705739</v>
      </c>
      <c r="N5">
        <f t="shared" si="1"/>
        <v>132.44434259705739</v>
      </c>
    </row>
    <row r="6" spans="1:14">
      <c r="A6">
        <v>1983</v>
      </c>
      <c r="B6" s="5">
        <v>3628418</v>
      </c>
      <c r="C6" s="5">
        <v>10571299</v>
      </c>
      <c r="D6" s="5">
        <v>13534629996</v>
      </c>
      <c r="E6" s="5">
        <f t="shared" si="6"/>
        <v>13534629996</v>
      </c>
      <c r="F6" s="4">
        <f t="shared" si="2"/>
        <v>3.6284179999999999</v>
      </c>
      <c r="G6" s="4">
        <f t="shared" si="3"/>
        <v>30.82188014381649</v>
      </c>
      <c r="H6" s="4">
        <f t="shared" si="4"/>
        <v>30.82188014381649</v>
      </c>
      <c r="I6">
        <v>150.4</v>
      </c>
      <c r="J6" s="6">
        <v>234307</v>
      </c>
      <c r="K6">
        <f t="shared" si="5"/>
        <v>1.5485743063587515E-2</v>
      </c>
      <c r="M6">
        <f t="shared" si="0"/>
        <v>131.5448541606375</v>
      </c>
      <c r="N6">
        <f t="shared" si="1"/>
        <v>131.5448541606375</v>
      </c>
    </row>
    <row r="7" spans="1:14">
      <c r="A7">
        <v>1984</v>
      </c>
      <c r="B7" s="5">
        <v>3656255</v>
      </c>
      <c r="C7" s="5">
        <v>10643190</v>
      </c>
      <c r="D7" s="5">
        <v>14326899872</v>
      </c>
      <c r="E7" s="5">
        <f t="shared" si="6"/>
        <v>14326899872</v>
      </c>
      <c r="F7" s="4">
        <f t="shared" si="2"/>
        <v>3.6562549999999998</v>
      </c>
      <c r="G7" s="4">
        <f t="shared" si="3"/>
        <v>31.076397759088032</v>
      </c>
      <c r="H7" s="4">
        <f t="shared" si="4"/>
        <v>31.076397759088032</v>
      </c>
      <c r="I7">
        <v>157.9</v>
      </c>
      <c r="J7" s="6">
        <v>236348</v>
      </c>
      <c r="K7">
        <f t="shared" si="5"/>
        <v>1.5469794540254199E-2</v>
      </c>
      <c r="M7">
        <f t="shared" si="0"/>
        <v>131.48576573141312</v>
      </c>
      <c r="N7">
        <f t="shared" si="1"/>
        <v>131.48576573141312</v>
      </c>
    </row>
    <row r="8" spans="1:14">
      <c r="A8">
        <v>1985</v>
      </c>
      <c r="B8" s="5">
        <v>3644793</v>
      </c>
      <c r="C8" s="5">
        <v>10671861</v>
      </c>
      <c r="D8" s="5">
        <v>15080477465</v>
      </c>
      <c r="E8" s="5">
        <f t="shared" si="6"/>
        <v>15080477465</v>
      </c>
      <c r="F8" s="4">
        <f t="shared" si="2"/>
        <v>3.6447929999999999</v>
      </c>
      <c r="G8" s="4">
        <f t="shared" si="3"/>
        <v>31.341404925743326</v>
      </c>
      <c r="H8" s="4">
        <f t="shared" si="4"/>
        <v>31.341404925743326</v>
      </c>
      <c r="I8">
        <v>164.8</v>
      </c>
      <c r="J8" s="6">
        <v>238466</v>
      </c>
      <c r="K8">
        <f t="shared" si="5"/>
        <v>1.5284329841570705E-2</v>
      </c>
      <c r="M8">
        <f t="shared" si="0"/>
        <v>131.42923907703121</v>
      </c>
      <c r="N8">
        <f t="shared" si="1"/>
        <v>131.42923907703121</v>
      </c>
    </row>
    <row r="9" spans="1:14">
      <c r="A9">
        <v>1986</v>
      </c>
      <c r="B9" s="5">
        <v>3706304</v>
      </c>
      <c r="C9" s="5">
        <v>10850365</v>
      </c>
      <c r="D9" s="5">
        <v>15196600032</v>
      </c>
      <c r="E9" s="5">
        <f t="shared" si="6"/>
        <v>15196600032</v>
      </c>
      <c r="F9" s="4">
        <f t="shared" si="2"/>
        <v>3.7063039999999998</v>
      </c>
      <c r="G9" s="4">
        <f t="shared" si="3"/>
        <v>30.366601580863477</v>
      </c>
      <c r="H9" s="4">
        <f t="shared" si="4"/>
        <v>30.366601580863477</v>
      </c>
      <c r="I9">
        <v>171.4</v>
      </c>
      <c r="J9" s="6">
        <v>240651</v>
      </c>
      <c r="K9">
        <f t="shared" si="5"/>
        <v>1.5401157693090823E-2</v>
      </c>
      <c r="M9">
        <f t="shared" si="0"/>
        <v>126.18522915285403</v>
      </c>
      <c r="N9">
        <f t="shared" si="1"/>
        <v>126.18522915285403</v>
      </c>
    </row>
    <row r="10" spans="1:14">
      <c r="A10">
        <v>1987</v>
      </c>
      <c r="B10" s="5">
        <v>3718936</v>
      </c>
      <c r="C10" s="5">
        <v>10841268</v>
      </c>
      <c r="D10" s="5">
        <v>16206679616</v>
      </c>
      <c r="E10" s="5">
        <f t="shared" si="6"/>
        <v>16206679616</v>
      </c>
      <c r="F10" s="4">
        <f t="shared" si="2"/>
        <v>3.7189359999999998</v>
      </c>
      <c r="G10" s="4">
        <f t="shared" si="3"/>
        <v>31.166691569230768</v>
      </c>
      <c r="H10" s="4">
        <f t="shared" si="4"/>
        <v>31.166691569230768</v>
      </c>
      <c r="I10">
        <v>178.1</v>
      </c>
      <c r="J10" s="6">
        <v>242804</v>
      </c>
      <c r="K10">
        <f t="shared" si="5"/>
        <v>1.5316617518657023E-2</v>
      </c>
      <c r="M10">
        <f t="shared" si="0"/>
        <v>128.36152439511196</v>
      </c>
      <c r="N10">
        <f t="shared" si="1"/>
        <v>128.36152439511196</v>
      </c>
    </row>
    <row r="11" spans="1:14">
      <c r="A11">
        <v>1988</v>
      </c>
      <c r="B11" s="5">
        <v>3690862</v>
      </c>
      <c r="C11" s="5">
        <v>10727951</v>
      </c>
      <c r="D11" s="5">
        <v>16590999968</v>
      </c>
      <c r="E11" s="5">
        <f t="shared" si="6"/>
        <v>16590999968</v>
      </c>
      <c r="F11" s="4">
        <f t="shared" si="2"/>
        <v>3.6908620000000001</v>
      </c>
      <c r="G11" s="4">
        <f t="shared" si="3"/>
        <v>30.682599832829375</v>
      </c>
      <c r="H11" s="4">
        <f t="shared" si="4"/>
        <v>30.682599832829375</v>
      </c>
      <c r="I11">
        <v>185.2</v>
      </c>
      <c r="J11" s="6">
        <v>245021</v>
      </c>
      <c r="K11">
        <f t="shared" si="5"/>
        <v>1.5063451704139646E-2</v>
      </c>
      <c r="M11">
        <f t="shared" si="0"/>
        <v>125.22436784124372</v>
      </c>
      <c r="N11">
        <f t="shared" si="1"/>
        <v>125.22436784124372</v>
      </c>
    </row>
    <row r="12" spans="1:14">
      <c r="A12">
        <v>1989</v>
      </c>
      <c r="B12" s="5">
        <v>3737851</v>
      </c>
      <c r="C12" s="5">
        <v>10797972</v>
      </c>
      <c r="D12" s="5">
        <v>17192311332</v>
      </c>
      <c r="E12" s="5">
        <f t="shared" si="6"/>
        <v>17192311332</v>
      </c>
      <c r="F12" s="4">
        <f t="shared" si="2"/>
        <v>3.737851</v>
      </c>
      <c r="G12" s="4">
        <f t="shared" si="3"/>
        <v>30.573035468380063</v>
      </c>
      <c r="H12" s="4">
        <f t="shared" si="4"/>
        <v>30.573035468380063</v>
      </c>
      <c r="I12">
        <v>192.6</v>
      </c>
      <c r="J12" s="6">
        <v>247342</v>
      </c>
      <c r="K12">
        <f t="shared" si="5"/>
        <v>1.5112075587647872E-2</v>
      </c>
      <c r="M12">
        <f t="shared" si="0"/>
        <v>123.60632431362268</v>
      </c>
      <c r="N12">
        <f t="shared" si="1"/>
        <v>123.60632431362268</v>
      </c>
    </row>
    <row r="13" spans="1:14">
      <c r="A13">
        <v>1990</v>
      </c>
      <c r="B13" s="5">
        <v>3994929</v>
      </c>
      <c r="C13" s="5">
        <v>11496724</v>
      </c>
      <c r="D13" s="5">
        <v>18463800096</v>
      </c>
      <c r="E13" s="5">
        <f t="shared" si="6"/>
        <v>18463800096</v>
      </c>
      <c r="F13" s="4">
        <f t="shared" si="2"/>
        <v>3.994929</v>
      </c>
      <c r="G13" s="4">
        <f t="shared" si="3"/>
        <v>31.399461434359484</v>
      </c>
      <c r="H13" s="4">
        <f t="shared" si="4"/>
        <v>31.399461434359484</v>
      </c>
      <c r="I13">
        <v>201.4</v>
      </c>
      <c r="J13" s="6">
        <v>250132</v>
      </c>
      <c r="K13">
        <f t="shared" si="5"/>
        <v>1.5971283162490205E-2</v>
      </c>
      <c r="M13">
        <f t="shared" si="0"/>
        <v>125.53156507108041</v>
      </c>
      <c r="N13">
        <f t="shared" si="1"/>
        <v>125.53156507108041</v>
      </c>
    </row>
    <row r="14" spans="1:14">
      <c r="A14">
        <v>1991</v>
      </c>
      <c r="B14" s="5">
        <v>4433843</v>
      </c>
      <c r="C14" s="5">
        <v>12727974</v>
      </c>
      <c r="D14" s="5">
        <v>20829016906</v>
      </c>
      <c r="E14" s="5">
        <f t="shared" si="6"/>
        <v>20829016906</v>
      </c>
      <c r="F14" s="4">
        <f t="shared" si="2"/>
        <v>4.4338430000000004</v>
      </c>
      <c r="G14" s="4">
        <f t="shared" si="3"/>
        <v>33.987319153430207</v>
      </c>
      <c r="H14" s="4">
        <f t="shared" si="4"/>
        <v>33.987319153430207</v>
      </c>
      <c r="I14">
        <v>209.9</v>
      </c>
      <c r="J14" s="6">
        <v>253493</v>
      </c>
      <c r="K14">
        <f t="shared" si="5"/>
        <v>1.7490987916826108E-2</v>
      </c>
      <c r="M14">
        <f t="shared" si="0"/>
        <v>134.0759672000024</v>
      </c>
      <c r="N14">
        <f t="shared" si="1"/>
        <v>134.0759672000024</v>
      </c>
    </row>
    <row r="15" spans="1:14">
      <c r="A15">
        <v>1992</v>
      </c>
      <c r="B15" s="5">
        <v>4765409</v>
      </c>
      <c r="C15" s="5">
        <v>13571117</v>
      </c>
      <c r="D15" s="5">
        <v>22163499808</v>
      </c>
      <c r="E15" s="5">
        <f t="shared" si="6"/>
        <v>22163499808</v>
      </c>
      <c r="F15" s="4">
        <f t="shared" si="2"/>
        <v>4.765409</v>
      </c>
      <c r="G15" s="4">
        <f t="shared" si="3"/>
        <v>35.078552145286508</v>
      </c>
      <c r="H15" s="4">
        <f t="shared" si="4"/>
        <v>35.078552145286508</v>
      </c>
      <c r="I15">
        <v>216.4</v>
      </c>
      <c r="J15" s="6">
        <v>256894</v>
      </c>
      <c r="K15">
        <f t="shared" si="5"/>
        <v>1.8550098484199709E-2</v>
      </c>
      <c r="M15">
        <f t="shared" si="0"/>
        <v>136.54874051276599</v>
      </c>
      <c r="N15">
        <f t="shared" si="1"/>
        <v>136.54874051276599</v>
      </c>
    </row>
    <row r="16" spans="1:14">
      <c r="A16">
        <v>1993</v>
      </c>
      <c r="B16" s="5">
        <v>4948774</v>
      </c>
      <c r="C16" s="5">
        <v>14007462</v>
      </c>
      <c r="D16" s="8">
        <v>22196500032</v>
      </c>
      <c r="E16" s="5">
        <f t="shared" si="6"/>
        <v>22196500032</v>
      </c>
      <c r="F16" s="4">
        <f t="shared" si="2"/>
        <v>4.9487740000000002</v>
      </c>
      <c r="G16" s="4">
        <f t="shared" si="3"/>
        <v>34.167646116674156</v>
      </c>
      <c r="H16" s="4">
        <f t="shared" si="4"/>
        <v>34.167646116674156</v>
      </c>
      <c r="I16">
        <v>222.5</v>
      </c>
      <c r="J16" s="6">
        <v>260255</v>
      </c>
      <c r="K16">
        <f t="shared" si="5"/>
        <v>1.9015096732051259E-2</v>
      </c>
      <c r="M16">
        <f t="shared" si="0"/>
        <v>131.2852629792863</v>
      </c>
      <c r="N16">
        <f t="shared" si="1"/>
        <v>131.2852629792863</v>
      </c>
    </row>
    <row r="17" spans="1:14">
      <c r="A17">
        <v>1994</v>
      </c>
      <c r="B17" s="5">
        <v>4971526</v>
      </c>
      <c r="C17" s="5">
        <v>13970366</v>
      </c>
      <c r="D17" s="8">
        <v>22708100064</v>
      </c>
      <c r="E17" s="5">
        <f t="shared" si="6"/>
        <v>22708100064</v>
      </c>
      <c r="F17" s="4">
        <f t="shared" si="2"/>
        <v>4.9715259999999999</v>
      </c>
      <c r="G17" s="4">
        <f t="shared" si="3"/>
        <v>34.156891839789196</v>
      </c>
      <c r="H17" s="4">
        <f t="shared" si="4"/>
        <v>34.156891839789196</v>
      </c>
      <c r="I17">
        <v>227.7</v>
      </c>
      <c r="J17" s="6">
        <v>263436</v>
      </c>
      <c r="K17">
        <f t="shared" si="5"/>
        <v>1.887185502361105E-2</v>
      </c>
      <c r="M17">
        <f t="shared" si="0"/>
        <v>129.65916518543099</v>
      </c>
      <c r="N17">
        <f t="shared" si="1"/>
        <v>129.65916518543099</v>
      </c>
    </row>
    <row r="18" spans="1:14">
      <c r="A18">
        <v>1995</v>
      </c>
      <c r="B18" s="5">
        <v>4733665</v>
      </c>
      <c r="C18" s="5">
        <v>13241697</v>
      </c>
      <c r="D18" s="8">
        <v>21945327048</v>
      </c>
      <c r="E18" s="5">
        <f t="shared" si="6"/>
        <v>21945327048</v>
      </c>
      <c r="F18" s="4">
        <f t="shared" si="2"/>
        <v>4.7336650000000002</v>
      </c>
      <c r="G18" s="4">
        <f t="shared" si="3"/>
        <v>32.203404087146531</v>
      </c>
      <c r="H18" s="4">
        <f t="shared" si="4"/>
        <v>32.203404087146531</v>
      </c>
      <c r="I18">
        <v>233.4</v>
      </c>
      <c r="J18" s="6">
        <v>266557</v>
      </c>
      <c r="K18">
        <f t="shared" si="5"/>
        <v>1.7758546952434187E-2</v>
      </c>
      <c r="M18">
        <f t="shared" si="0"/>
        <v>120.81244944663442</v>
      </c>
      <c r="N18">
        <f t="shared" si="1"/>
        <v>120.81244944663442</v>
      </c>
    </row>
    <row r="19" spans="1:14">
      <c r="A19">
        <v>1996</v>
      </c>
      <c r="B19" s="5">
        <v>4380430</v>
      </c>
      <c r="C19" s="5">
        <v>12155759</v>
      </c>
      <c r="D19" s="8">
        <v>20329376298</v>
      </c>
      <c r="E19" s="5">
        <f t="shared" si="6"/>
        <v>20329376298</v>
      </c>
      <c r="F19" s="4">
        <f t="shared" si="2"/>
        <v>4.3804299999999996</v>
      </c>
      <c r="G19" s="4">
        <f t="shared" si="3"/>
        <v>29.12091753268507</v>
      </c>
      <c r="H19" s="4">
        <f t="shared" si="4"/>
        <v>29.12091753268507</v>
      </c>
      <c r="I19">
        <v>239.1</v>
      </c>
      <c r="J19" s="6">
        <v>269667</v>
      </c>
      <c r="K19">
        <f t="shared" si="5"/>
        <v>1.6243848895118793E-2</v>
      </c>
      <c r="M19">
        <f t="shared" si="0"/>
        <v>107.98843585861478</v>
      </c>
      <c r="N19">
        <f t="shared" si="1"/>
        <v>107.98843585861478</v>
      </c>
    </row>
    <row r="20" spans="1:14">
      <c r="A20">
        <v>1997</v>
      </c>
      <c r="B20" s="5">
        <v>3689968</v>
      </c>
      <c r="C20" s="5">
        <v>10223770</v>
      </c>
      <c r="D20" s="8">
        <v>17589148807</v>
      </c>
      <c r="E20" s="5">
        <v>19010190636</v>
      </c>
      <c r="F20" s="4">
        <f t="shared" si="2"/>
        <v>3.6899679999999999</v>
      </c>
      <c r="G20" s="4">
        <f t="shared" si="3"/>
        <v>24.649277685750818</v>
      </c>
      <c r="H20" s="4">
        <f t="shared" si="4"/>
        <v>26.640713145785597</v>
      </c>
      <c r="I20">
        <v>244.4</v>
      </c>
      <c r="J20" s="6">
        <v>272912</v>
      </c>
      <c r="K20">
        <f t="shared" si="5"/>
        <v>1.3520724629184499E-2</v>
      </c>
      <c r="M20">
        <f t="shared" si="0"/>
        <v>90.31950843404033</v>
      </c>
      <c r="N20">
        <f t="shared" si="1"/>
        <v>97.616495961282737</v>
      </c>
    </row>
    <row r="21" spans="1:14">
      <c r="A21">
        <v>1998</v>
      </c>
      <c r="B21" s="5">
        <v>3006859</v>
      </c>
      <c r="C21" s="5">
        <v>8222471</v>
      </c>
      <c r="D21" s="8">
        <v>14613658290</v>
      </c>
      <c r="E21" s="5">
        <v>22036419858</v>
      </c>
      <c r="F21" s="4">
        <f t="shared" si="2"/>
        <v>3.0068589999999999</v>
      </c>
      <c r="G21" s="4">
        <f t="shared" si="3"/>
        <v>20.05279633143029</v>
      </c>
      <c r="H21" s="4">
        <f t="shared" si="4"/>
        <v>30.238276447776443</v>
      </c>
      <c r="I21">
        <v>249.6</v>
      </c>
      <c r="J21" s="6">
        <v>276115</v>
      </c>
      <c r="K21">
        <f t="shared" si="5"/>
        <v>1.0889879216992918E-2</v>
      </c>
      <c r="M21">
        <f t="shared" si="0"/>
        <v>72.624798838999297</v>
      </c>
      <c r="N21">
        <f t="shared" si="1"/>
        <v>109.51334207767214</v>
      </c>
    </row>
    <row r="22" spans="1:14">
      <c r="A22">
        <v>1999</v>
      </c>
      <c r="B22" s="5">
        <v>2515489</v>
      </c>
      <c r="C22" s="5">
        <v>6708653</v>
      </c>
      <c r="D22" s="8">
        <v>13015557622</v>
      </c>
      <c r="E22" s="5">
        <v>23114572292</v>
      </c>
      <c r="F22" s="4">
        <f t="shared" si="2"/>
        <v>2.5154890000000001</v>
      </c>
      <c r="G22" s="4">
        <f t="shared" si="3"/>
        <v>17.509145661959938</v>
      </c>
      <c r="H22" s="4">
        <f t="shared" si="4"/>
        <v>31.094819363747053</v>
      </c>
      <c r="I22">
        <v>254.6</v>
      </c>
      <c r="J22" s="6">
        <v>279295</v>
      </c>
      <c r="K22">
        <f t="shared" si="5"/>
        <v>9.006566533593512E-3</v>
      </c>
      <c r="M22">
        <f t="shared" si="0"/>
        <v>62.690508823859851</v>
      </c>
      <c r="N22">
        <f t="shared" si="1"/>
        <v>111.33324751158113</v>
      </c>
    </row>
    <row r="23" spans="1:14">
      <c r="A23">
        <v>2000</v>
      </c>
      <c r="B23" s="5">
        <v>2268849</v>
      </c>
      <c r="C23" s="5">
        <v>6042851</v>
      </c>
      <c r="D23" s="8">
        <v>11180401003</v>
      </c>
      <c r="E23" s="5">
        <v>24780710642</v>
      </c>
      <c r="F23" s="4">
        <f t="shared" si="2"/>
        <v>2.2688489999999999</v>
      </c>
      <c r="G23" s="4">
        <f t="shared" si="3"/>
        <v>14.677222474233425</v>
      </c>
      <c r="H23" s="4">
        <f t="shared" si="4"/>
        <v>32.531212705576856</v>
      </c>
      <c r="I23">
        <v>260.89999999999998</v>
      </c>
      <c r="J23" s="6">
        <v>282162</v>
      </c>
      <c r="K23">
        <f t="shared" si="5"/>
        <v>8.0409445637612438E-3</v>
      </c>
      <c r="M23">
        <f t="shared" si="0"/>
        <v>52.017006096616214</v>
      </c>
      <c r="N23">
        <f t="shared" si="1"/>
        <v>115.29267833931165</v>
      </c>
    </row>
    <row r="24" spans="1:14">
      <c r="A24">
        <v>2001</v>
      </c>
      <c r="B24" s="5">
        <v>2162291</v>
      </c>
      <c r="C24" s="5">
        <v>5631010</v>
      </c>
      <c r="D24" s="8">
        <v>10143465586</v>
      </c>
      <c r="E24" s="5">
        <v>25667380804</v>
      </c>
      <c r="F24" s="4">
        <f t="shared" si="2"/>
        <v>2.1622910000000002</v>
      </c>
      <c r="G24" s="4">
        <f t="shared" si="3"/>
        <v>12.968036443467714</v>
      </c>
      <c r="H24" s="4">
        <f t="shared" si="4"/>
        <v>32.814773890892127</v>
      </c>
      <c r="I24">
        <v>267.89999999999998</v>
      </c>
      <c r="J24" s="9">
        <v>284969</v>
      </c>
      <c r="K24">
        <f t="shared" si="5"/>
        <v>7.587811305791157E-3</v>
      </c>
      <c r="M24">
        <f t="shared" si="0"/>
        <v>45.506832123731755</v>
      </c>
      <c r="N24">
        <f t="shared" si="1"/>
        <v>115.15208282617452</v>
      </c>
    </row>
    <row r="25" spans="1:14">
      <c r="A25">
        <v>2002</v>
      </c>
      <c r="B25" s="5">
        <v>2161727</v>
      </c>
      <c r="C25" s="5">
        <v>5533504</v>
      </c>
      <c r="D25" s="8">
        <v>9408233645</v>
      </c>
      <c r="E25" s="5">
        <v>25414382568</v>
      </c>
      <c r="F25" s="4">
        <f t="shared" si="2"/>
        <v>2.161727</v>
      </c>
      <c r="G25" s="4">
        <f t="shared" si="3"/>
        <v>11.756001544737321</v>
      </c>
      <c r="H25" s="4">
        <f t="shared" si="4"/>
        <v>31.756388287267416</v>
      </c>
      <c r="I25">
        <v>274.10000000000002</v>
      </c>
      <c r="J25" s="9">
        <v>287625</v>
      </c>
      <c r="K25">
        <f t="shared" si="5"/>
        <v>7.5157827031725336E-3</v>
      </c>
      <c r="M25">
        <f t="shared" si="0"/>
        <v>40.872669429769047</v>
      </c>
      <c r="N25">
        <f t="shared" si="1"/>
        <v>110.4089988257885</v>
      </c>
    </row>
    <row r="26" spans="1:14">
      <c r="A26">
        <v>2003</v>
      </c>
      <c r="B26" s="5">
        <v>2157688</v>
      </c>
      <c r="C26" s="5">
        <v>5424157</v>
      </c>
      <c r="D26" s="8">
        <v>10218545463</v>
      </c>
      <c r="E26" s="5">
        <v>26339994664</v>
      </c>
      <c r="F26" s="4">
        <f t="shared" si="2"/>
        <v>2.1576879999999998</v>
      </c>
      <c r="G26" s="4">
        <f t="shared" si="3"/>
        <v>12.584868108872708</v>
      </c>
      <c r="H26" s="4">
        <f t="shared" si="4"/>
        <v>32.439583503847537</v>
      </c>
      <c r="I26">
        <v>278.10000000000002</v>
      </c>
      <c r="J26" s="9">
        <v>290108</v>
      </c>
      <c r="K26">
        <f t="shared" si="5"/>
        <v>7.4375336081735069E-3</v>
      </c>
      <c r="M26">
        <f t="shared" si="0"/>
        <v>43.379941638537062</v>
      </c>
      <c r="N26">
        <f t="shared" si="1"/>
        <v>111.8189898377416</v>
      </c>
    </row>
    <row r="27" spans="1:14">
      <c r="A27">
        <v>2004</v>
      </c>
      <c r="B27" s="5">
        <v>2132670</v>
      </c>
      <c r="C27" s="5">
        <v>5282730</v>
      </c>
      <c r="D27" s="5">
        <v>10368377955</v>
      </c>
      <c r="E27" s="5">
        <v>25821229824</v>
      </c>
      <c r="F27" s="4">
        <f t="shared" si="2"/>
        <v>2.1326700000000001</v>
      </c>
      <c r="G27" s="4">
        <f t="shared" si="3"/>
        <v>12.54386947929177</v>
      </c>
      <c r="H27" s="4">
        <f t="shared" si="4"/>
        <v>31.239036434899329</v>
      </c>
      <c r="I27">
        <v>283.10000000000002</v>
      </c>
      <c r="J27" s="9">
        <v>292805</v>
      </c>
      <c r="K27">
        <f t="shared" si="5"/>
        <v>7.2835846382404675E-3</v>
      </c>
      <c r="M27">
        <f t="shared" si="0"/>
        <v>42.840352723798325</v>
      </c>
      <c r="N27">
        <f t="shared" si="1"/>
        <v>106.68887633373518</v>
      </c>
    </row>
    <row r="28" spans="1:14">
      <c r="A28">
        <v>2005</v>
      </c>
      <c r="B28" s="5">
        <v>2042382</v>
      </c>
      <c r="C28" s="5">
        <v>4974884</v>
      </c>
      <c r="D28" s="5">
        <v>10739000511</v>
      </c>
      <c r="E28" s="5">
        <v>25580110558</v>
      </c>
      <c r="F28" s="4">
        <f t="shared" si="2"/>
        <v>2.0423819999999999</v>
      </c>
      <c r="G28" s="4">
        <f t="shared" si="3"/>
        <v>12.718214643905602</v>
      </c>
      <c r="H28" s="4">
        <f t="shared" si="4"/>
        <v>30.294563852403183</v>
      </c>
      <c r="I28">
        <v>289.2</v>
      </c>
      <c r="J28" s="9">
        <v>295517</v>
      </c>
      <c r="K28">
        <f t="shared" si="5"/>
        <v>6.9112166135958334E-3</v>
      </c>
      <c r="M28">
        <f t="shared" si="0"/>
        <v>43.037167553493035</v>
      </c>
      <c r="N28">
        <f t="shared" si="1"/>
        <v>102.51377704972364</v>
      </c>
    </row>
    <row r="29" spans="1:14">
      <c r="A29">
        <v>2006</v>
      </c>
      <c r="B29" s="5">
        <v>1890002</v>
      </c>
      <c r="C29" s="5">
        <v>4535131</v>
      </c>
      <c r="D29" s="5">
        <v>9906038819</v>
      </c>
      <c r="E29" s="5">
        <v>25593808952</v>
      </c>
      <c r="F29" s="4">
        <f t="shared" si="2"/>
        <v>1.890002</v>
      </c>
      <c r="G29" s="4">
        <f t="shared" si="3"/>
        <v>11.442894757192242</v>
      </c>
      <c r="H29" s="4">
        <f t="shared" si="4"/>
        <v>29.564517929376056</v>
      </c>
      <c r="I29">
        <v>296.5</v>
      </c>
      <c r="J29" s="9">
        <v>298380</v>
      </c>
      <c r="K29">
        <f t="shared" si="5"/>
        <v>6.3342114082713319E-3</v>
      </c>
      <c r="M29">
        <f t="shared" si="0"/>
        <v>38.350072917729882</v>
      </c>
      <c r="N29">
        <f t="shared" si="1"/>
        <v>99.083443693867068</v>
      </c>
    </row>
    <row r="30" spans="1:14">
      <c r="A30">
        <v>2007</v>
      </c>
      <c r="B30" s="5">
        <v>1715276</v>
      </c>
      <c r="C30" s="5">
        <v>4038378</v>
      </c>
      <c r="D30" s="5">
        <v>9068930998</v>
      </c>
      <c r="E30" s="5">
        <v>26838081182</v>
      </c>
      <c r="F30" s="4">
        <f t="shared" si="2"/>
        <v>1.715276</v>
      </c>
      <c r="G30" s="4">
        <f t="shared" si="3"/>
        <v>10.237669303938695</v>
      </c>
      <c r="H30" s="4">
        <f t="shared" si="4"/>
        <v>30.296779185349372</v>
      </c>
      <c r="I30">
        <v>303.39999999999998</v>
      </c>
      <c r="J30" s="9">
        <v>301231</v>
      </c>
      <c r="K30">
        <f t="shared" si="5"/>
        <v>5.6942213782777999E-3</v>
      </c>
      <c r="M30">
        <f t="shared" si="0"/>
        <v>33.98610801656767</v>
      </c>
      <c r="N30">
        <f t="shared" si="1"/>
        <v>100.57656478034922</v>
      </c>
    </row>
    <row r="31" spans="1:14">
      <c r="A31">
        <v>2008</v>
      </c>
      <c r="B31" s="5">
        <v>1687671</v>
      </c>
      <c r="C31" s="5">
        <v>3967963</v>
      </c>
      <c r="D31" s="5">
        <v>8648970065</v>
      </c>
      <c r="E31" s="5">
        <v>28129745136</v>
      </c>
      <c r="F31" s="4">
        <f t="shared" si="2"/>
        <v>1.6876709999999999</v>
      </c>
      <c r="G31" s="4">
        <f t="shared" si="3"/>
        <v>9.5464783991701587</v>
      </c>
      <c r="H31" s="4">
        <f t="shared" si="4"/>
        <v>31.048784109184659</v>
      </c>
      <c r="I31">
        <v>310.3</v>
      </c>
      <c r="J31" s="9">
        <v>304094</v>
      </c>
      <c r="K31">
        <f t="shared" si="5"/>
        <v>5.5498332752372623E-3</v>
      </c>
      <c r="M31">
        <f t="shared" si="0"/>
        <v>31.393182368511575</v>
      </c>
      <c r="N31">
        <f t="shared" si="1"/>
        <v>102.10258705921412</v>
      </c>
    </row>
    <row r="32" spans="1:14">
      <c r="A32">
        <v>2009</v>
      </c>
      <c r="B32" s="5">
        <v>1823891</v>
      </c>
      <c r="C32" s="5">
        <v>4328994</v>
      </c>
      <c r="D32" s="5">
        <v>9320905431</v>
      </c>
      <c r="E32" s="5">
        <v>30575128902</v>
      </c>
      <c r="F32" s="4">
        <f t="shared" si="2"/>
        <v>1.8238909999999999</v>
      </c>
      <c r="G32" s="4">
        <f t="shared" si="3"/>
        <v>10.115367902780418</v>
      </c>
      <c r="H32" s="4">
        <f t="shared" si="4"/>
        <v>33.181183931986695</v>
      </c>
      <c r="I32">
        <v>315.60000000000002</v>
      </c>
      <c r="J32" s="9">
        <v>306772</v>
      </c>
      <c r="K32">
        <f t="shared" si="5"/>
        <v>5.9454285267234296E-3</v>
      </c>
      <c r="M32">
        <f t="shared" si="0"/>
        <v>32.973569630802089</v>
      </c>
      <c r="N32">
        <f t="shared" si="1"/>
        <v>108.16236140190986</v>
      </c>
    </row>
    <row r="33" spans="1:14">
      <c r="A33">
        <v>2010</v>
      </c>
      <c r="B33" s="5">
        <v>1893119</v>
      </c>
      <c r="C33" s="5">
        <v>4531793</v>
      </c>
      <c r="D33" s="5">
        <v>10699142126</v>
      </c>
      <c r="E33" s="5">
        <v>33255476018</v>
      </c>
      <c r="F33" s="4">
        <f t="shared" si="2"/>
        <v>1.893119</v>
      </c>
      <c r="G33" s="4">
        <f t="shared" si="3"/>
        <v>11.501745694146265</v>
      </c>
      <c r="H33" s="4">
        <f t="shared" si="4"/>
        <v>35.750158619475833</v>
      </c>
      <c r="I33">
        <v>318.60000000000002</v>
      </c>
      <c r="J33" s="6">
        <v>309350</v>
      </c>
      <c r="K33">
        <f t="shared" si="5"/>
        <v>6.1196670438015185E-3</v>
      </c>
      <c r="M33">
        <f t="shared" si="0"/>
        <v>37.180364293344965</v>
      </c>
      <c r="N33">
        <f t="shared" si="1"/>
        <v>115.56540688371045</v>
      </c>
    </row>
    <row r="34" spans="1:14">
      <c r="A34">
        <v>2011</v>
      </c>
      <c r="B34" s="5">
        <v>1890269</v>
      </c>
      <c r="C34" s="5">
        <v>4512017</v>
      </c>
      <c r="D34" s="5">
        <v>9604170927</v>
      </c>
      <c r="E34" s="5">
        <v>30624118380</v>
      </c>
      <c r="F34" s="4">
        <f t="shared" si="2"/>
        <v>1.890269</v>
      </c>
      <c r="G34" s="4">
        <f t="shared" si="3"/>
        <v>10.155691702678295</v>
      </c>
      <c r="H34" s="4">
        <f t="shared" si="4"/>
        <v>32.382712396264282</v>
      </c>
      <c r="I34">
        <v>323.89999999999998</v>
      </c>
      <c r="J34" s="6">
        <v>311592</v>
      </c>
      <c r="K34">
        <f t="shared" si="5"/>
        <v>6.066487586330843E-3</v>
      </c>
      <c r="M34">
        <f t="shared" si="0"/>
        <v>32.592915423625428</v>
      </c>
      <c r="N34">
        <f t="shared" si="1"/>
        <v>103.92664893920345</v>
      </c>
    </row>
    <row r="35" spans="1:14">
      <c r="A35">
        <v>2012</v>
      </c>
      <c r="B35" s="5">
        <v>1836752</v>
      </c>
      <c r="C35" s="5">
        <v>4358023</v>
      </c>
      <c r="D35" s="5">
        <v>8982230517</v>
      </c>
      <c r="E35" s="5">
        <v>28867299632</v>
      </c>
      <c r="F35" s="5">
        <f t="shared" si="2"/>
        <v>1.8367519999999999</v>
      </c>
      <c r="G35" s="4">
        <f t="shared" si="3"/>
        <v>9.2999212577766031</v>
      </c>
      <c r="H35" s="4">
        <f t="shared" si="4"/>
        <v>29.88830146299879</v>
      </c>
      <c r="I35">
        <v>330.8</v>
      </c>
      <c r="J35">
        <v>313914</v>
      </c>
      <c r="K35">
        <f t="shared" si="5"/>
        <v>5.8511312015392747E-3</v>
      </c>
      <c r="M35">
        <f>+G35*1000000000/(J35*1000)</f>
        <v>29.625697668076619</v>
      </c>
      <c r="N35">
        <f>+H35*1000000000/(J35*1000)</f>
        <v>95.211750552695293</v>
      </c>
    </row>
    <row r="36" spans="1:14">
      <c r="A36">
        <v>2013</v>
      </c>
      <c r="B36" s="5">
        <v>1711228</v>
      </c>
      <c r="C36" s="5">
        <v>4000320</v>
      </c>
      <c r="D36" s="5">
        <v>8737929665</v>
      </c>
      <c r="E36" s="5">
        <v>29147087528</v>
      </c>
      <c r="F36" s="5">
        <f t="shared" si="2"/>
        <v>1.711228</v>
      </c>
      <c r="G36" s="4">
        <f t="shared" si="3"/>
        <v>8.8910900483140232</v>
      </c>
      <c r="H36" s="4">
        <f t="shared" si="4"/>
        <v>29.657984189958409</v>
      </c>
      <c r="I36">
        <v>336.6</v>
      </c>
      <c r="J36" s="11">
        <v>316129</v>
      </c>
      <c r="K36">
        <f t="shared" si="5"/>
        <v>5.4130687156192566E-3</v>
      </c>
      <c r="M36">
        <f>+G36*1000000000/(J36*1000)</f>
        <v>28.12487955332799</v>
      </c>
      <c r="N36">
        <f>+H36*1000000000/(J36*1000)</f>
        <v>93.816082010693123</v>
      </c>
    </row>
    <row r="37" spans="1:14">
      <c r="A37">
        <v>2014</v>
      </c>
      <c r="B37" s="5">
        <v>1636386</v>
      </c>
      <c r="C37" s="5">
        <v>3920072</v>
      </c>
      <c r="D37" s="5">
        <v>8443419073</v>
      </c>
      <c r="E37" s="5">
        <v>29350927096</v>
      </c>
      <c r="F37" s="5">
        <f t="shared" ref="F37" si="7">+B37/1000000</f>
        <v>1.6363859999999999</v>
      </c>
      <c r="G37" s="4">
        <f t="shared" si="3"/>
        <v>8.4434190729999994</v>
      </c>
      <c r="H37" s="4">
        <f t="shared" si="4"/>
        <v>29.350927095999999</v>
      </c>
      <c r="I37">
        <v>342.5</v>
      </c>
      <c r="J37" s="6">
        <v>318857</v>
      </c>
      <c r="K37">
        <f t="shared" ref="K37" si="8">+F37/(J37/1000)</f>
        <v>5.1320372455363993E-3</v>
      </c>
      <c r="M37">
        <f>+G37*1000000000/(J37*1000)</f>
        <v>26.480268813292476</v>
      </c>
      <c r="N37">
        <f>+H37*1000000000/(J37*1000)</f>
        <v>92.050439839802792</v>
      </c>
    </row>
    <row r="38" spans="1:14">
      <c r="A38">
        <v>2015</v>
      </c>
      <c r="B38" s="72"/>
      <c r="D38" s="5">
        <v>7797359706</v>
      </c>
      <c r="E38" s="5">
        <v>29203603149</v>
      </c>
      <c r="G38" s="4">
        <f t="shared" ref="G38" si="9">+D38*I$37/(I38*1000000000)</f>
        <v>7.6565243672735095</v>
      </c>
      <c r="H38" s="4">
        <f t="shared" si="4"/>
        <v>28.676129812306478</v>
      </c>
      <c r="I38">
        <v>348.8</v>
      </c>
    </row>
    <row r="39" spans="1:14">
      <c r="H39" s="39"/>
      <c r="J39" s="7"/>
    </row>
    <row r="40" spans="1:14">
      <c r="A40" t="s">
        <v>12</v>
      </c>
      <c r="J40" s="7"/>
    </row>
    <row r="41" spans="1:14">
      <c r="A41" t="s">
        <v>72</v>
      </c>
      <c r="J41" s="7"/>
    </row>
    <row r="42" spans="1:14">
      <c r="A42" t="s">
        <v>73</v>
      </c>
      <c r="J42" s="7"/>
    </row>
    <row r="43" spans="1:14">
      <c r="J43" s="7"/>
    </row>
    <row r="44" spans="1:14">
      <c r="J44" s="7"/>
    </row>
    <row r="45" spans="1:14">
      <c r="A45" t="s">
        <v>14</v>
      </c>
      <c r="J45" s="7"/>
    </row>
    <row r="46" spans="1:14">
      <c r="A46" t="s">
        <v>56</v>
      </c>
      <c r="J46" s="7"/>
    </row>
    <row r="47" spans="1:14">
      <c r="A47" t="s">
        <v>16</v>
      </c>
    </row>
    <row r="48" spans="1:14">
      <c r="A48" s="10" t="s">
        <v>17</v>
      </c>
    </row>
    <row r="50" spans="1:10">
      <c r="A50" t="s">
        <v>18</v>
      </c>
      <c r="B50" s="5" t="s">
        <v>19</v>
      </c>
    </row>
    <row r="51" spans="1:10" s="5" customFormat="1">
      <c r="A51" t="s">
        <v>20</v>
      </c>
      <c r="B51" s="5" t="s">
        <v>21</v>
      </c>
      <c r="I51"/>
      <c r="J51"/>
    </row>
    <row r="52" spans="1:10" s="5" customFormat="1">
      <c r="A52"/>
      <c r="B52" s="5" t="s">
        <v>22</v>
      </c>
      <c r="I52"/>
      <c r="J52"/>
    </row>
    <row r="53" spans="1:10" s="5" customFormat="1">
      <c r="A53" t="s">
        <v>23</v>
      </c>
      <c r="B53" s="5" t="s">
        <v>24</v>
      </c>
      <c r="I53"/>
      <c r="J53"/>
    </row>
    <row r="54" spans="1:10" s="5" customFormat="1">
      <c r="A54"/>
      <c r="B54" s="5" t="s">
        <v>25</v>
      </c>
      <c r="I54"/>
      <c r="J54"/>
    </row>
    <row r="55" spans="1:10" s="5" customFormat="1">
      <c r="A55"/>
      <c r="B55" s="5" t="s">
        <v>26</v>
      </c>
      <c r="I55"/>
      <c r="J55"/>
    </row>
    <row r="56" spans="1:10" s="5" customFormat="1">
      <c r="A56"/>
      <c r="B56" s="5" t="s">
        <v>27</v>
      </c>
      <c r="I56"/>
      <c r="J56"/>
    </row>
    <row r="59" spans="1:10">
      <c r="A59" t="s">
        <v>57</v>
      </c>
    </row>
    <row r="60" spans="1:10">
      <c r="A60" s="38">
        <v>41394</v>
      </c>
      <c r="B60" s="5" t="s">
        <v>58</v>
      </c>
    </row>
    <row r="61" spans="1:10">
      <c r="B61" s="5" t="s">
        <v>59</v>
      </c>
      <c r="J61" s="6"/>
    </row>
    <row r="62" spans="1:10">
      <c r="B62" s="5" t="s">
        <v>60</v>
      </c>
      <c r="J62" s="6"/>
    </row>
    <row r="63" spans="1:10">
      <c r="A63" s="38">
        <v>41874</v>
      </c>
      <c r="B63" s="5" t="s">
        <v>61</v>
      </c>
      <c r="J63" s="6"/>
    </row>
    <row r="64" spans="1:10">
      <c r="J64" s="6"/>
    </row>
    <row r="65" spans="1:10">
      <c r="A65" s="38">
        <v>41911</v>
      </c>
      <c r="B65" s="5" t="s">
        <v>68</v>
      </c>
      <c r="J65" s="6"/>
    </row>
    <row r="66" spans="1:10">
      <c r="B66" s="5" t="s">
        <v>69</v>
      </c>
      <c r="J66" s="6"/>
    </row>
    <row r="67" spans="1:10">
      <c r="B67" s="5" t="s">
        <v>70</v>
      </c>
      <c r="J67" s="6"/>
    </row>
    <row r="68" spans="1:10">
      <c r="B68" s="5" t="s">
        <v>71</v>
      </c>
      <c r="J68" s="6"/>
    </row>
    <row r="69" spans="1:10">
      <c r="J69" s="6"/>
    </row>
    <row r="70" spans="1:10">
      <c r="A70" s="38">
        <v>43115</v>
      </c>
      <c r="B70" s="5" t="s">
        <v>93</v>
      </c>
      <c r="J70" s="6"/>
    </row>
    <row r="71" spans="1:10">
      <c r="J71" s="6"/>
    </row>
    <row r="72" spans="1:10">
      <c r="J72" s="6"/>
    </row>
    <row r="73" spans="1:10">
      <c r="J73" s="6"/>
    </row>
    <row r="74" spans="1:10">
      <c r="J74" s="6"/>
    </row>
    <row r="75" spans="1:10">
      <c r="J75" s="6"/>
    </row>
    <row r="76" spans="1:10">
      <c r="J76" s="6"/>
    </row>
    <row r="77" spans="1:10">
      <c r="J77" s="9"/>
    </row>
    <row r="78" spans="1:10">
      <c r="J78" s="9"/>
    </row>
    <row r="79" spans="1:10">
      <c r="J79" s="9"/>
    </row>
    <row r="80" spans="1:10">
      <c r="J80" s="9"/>
    </row>
    <row r="81" spans="10:10">
      <c r="J81" s="9"/>
    </row>
    <row r="82" spans="10:10">
      <c r="J82" s="9"/>
    </row>
    <row r="83" spans="10:10">
      <c r="J83" s="9"/>
    </row>
    <row r="84" spans="10:10">
      <c r="J84" s="9"/>
    </row>
    <row r="85" spans="10:10">
      <c r="J85" s="9"/>
    </row>
    <row r="86" spans="10:10">
      <c r="J86" s="6"/>
    </row>
    <row r="87" spans="10:10">
      <c r="J87" s="6"/>
    </row>
  </sheetData>
  <hyperlinks>
    <hyperlink ref="A4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workbookViewId="0">
      <pane xSplit="1" ySplit="1" topLeftCell="B2" activePane="bottomRight" state="frozen"/>
      <selection pane="topRight" activeCell="B1" sqref="B1"/>
      <selection pane="bottomLeft" activeCell="A2" sqref="A2"/>
      <selection pane="bottomRight" activeCell="I1" sqref="I1"/>
    </sheetView>
  </sheetViews>
  <sheetFormatPr defaultColWidth="8.85546875" defaultRowHeight="15"/>
  <cols>
    <col min="2" max="3" width="14.7109375" style="5" customWidth="1"/>
    <col min="4" max="4" width="17.85546875" style="5" customWidth="1"/>
    <col min="5" max="6" width="12.7109375" style="6" customWidth="1"/>
    <col min="7" max="7" width="16.28515625" style="6" customWidth="1"/>
    <col min="8" max="8" width="12.140625" customWidth="1"/>
    <col min="9" max="9" width="12.42578125" customWidth="1"/>
    <col min="10" max="10" width="16.7109375" customWidth="1"/>
    <col min="12" max="12" width="15" customWidth="1"/>
    <col min="15" max="15" width="17.42578125" style="7" customWidth="1"/>
  </cols>
  <sheetData>
    <row r="1" spans="1:15" s="1" customFormat="1" ht="60">
      <c r="A1" s="1" t="s">
        <v>0</v>
      </c>
      <c r="B1" s="5" t="s">
        <v>28</v>
      </c>
      <c r="C1" s="5" t="s">
        <v>29</v>
      </c>
      <c r="D1" s="5" t="s">
        <v>30</v>
      </c>
      <c r="E1" s="11" t="s">
        <v>7</v>
      </c>
      <c r="F1" s="11" t="s">
        <v>31</v>
      </c>
      <c r="G1" s="11" t="s">
        <v>77</v>
      </c>
      <c r="H1" s="1" t="s">
        <v>94</v>
      </c>
      <c r="I1" s="1" t="s">
        <v>8</v>
      </c>
      <c r="J1" s="1" t="s">
        <v>9</v>
      </c>
      <c r="L1" s="1" t="s">
        <v>32</v>
      </c>
      <c r="O1" s="3" t="s">
        <v>33</v>
      </c>
    </row>
    <row r="2" spans="1:15" s="1" customFormat="1">
      <c r="A2" s="1">
        <v>1979</v>
      </c>
      <c r="B2" s="5"/>
      <c r="C2" s="5"/>
      <c r="D2" s="5">
        <v>6480189428</v>
      </c>
      <c r="E2" s="11"/>
      <c r="F2" s="11"/>
      <c r="G2" s="12">
        <f>+(D2*H$37/H2)/1000000000</f>
        <v>19.995179090900901</v>
      </c>
      <c r="H2">
        <v>111</v>
      </c>
      <c r="I2">
        <v>225055</v>
      </c>
      <c r="J2"/>
      <c r="L2">
        <f>+G2*1000000000/(I2*1000)</f>
        <v>88.845744777502844</v>
      </c>
      <c r="O2" s="3"/>
    </row>
    <row r="3" spans="1:15">
      <c r="A3">
        <v>1980</v>
      </c>
      <c r="B3" s="5">
        <v>19779514.050000001</v>
      </c>
      <c r="C3" s="5">
        <v>7249055.0199999996</v>
      </c>
      <c r="D3" s="5">
        <v>8167539547</v>
      </c>
      <c r="E3" s="12">
        <f>+C3/1000000</f>
        <v>7.2490550199999992</v>
      </c>
      <c r="F3" s="12">
        <f>+B3/1000000</f>
        <v>19.77951405</v>
      </c>
      <c r="G3" s="12">
        <f t="shared" ref="G3:G38" si="0">+(D3*H$37/H3)/1000000000</f>
        <v>23.137984241914808</v>
      </c>
      <c r="H3">
        <v>120.9</v>
      </c>
      <c r="I3" s="6">
        <v>227726</v>
      </c>
      <c r="J3">
        <f>+E3/(I3/1000)</f>
        <v>3.1832355637915741E-2</v>
      </c>
      <c r="L3">
        <f>+G3*1000000000/(I3*1000)</f>
        <v>101.60449066823642</v>
      </c>
    </row>
    <row r="4" spans="1:15">
      <c r="A4">
        <v>1981</v>
      </c>
      <c r="B4" s="5">
        <v>20509940.75</v>
      </c>
      <c r="C4" s="5">
        <v>7717590.2699999996</v>
      </c>
      <c r="D4" s="5">
        <v>10028446053</v>
      </c>
      <c r="E4" s="12">
        <f t="shared" ref="E4:E36" si="1">+C4/1000000</f>
        <v>7.7175902699999996</v>
      </c>
      <c r="F4" s="12">
        <f t="shared" ref="F4:F36" si="2">+B4/1000000</f>
        <v>20.509940749999998</v>
      </c>
      <c r="G4" s="12">
        <f t="shared" si="0"/>
        <v>25.981412807507567</v>
      </c>
      <c r="H4">
        <v>132.19999999999999</v>
      </c>
      <c r="I4" s="6">
        <v>229966</v>
      </c>
      <c r="J4">
        <f t="shared" ref="J4:J36" si="3">+E4/(I4/1000)</f>
        <v>3.3559701303670975E-2</v>
      </c>
      <c r="L4">
        <f t="shared" ref="L4:L36" si="4">+G4*1000000000/(I4*1000)</f>
        <v>112.97936567800269</v>
      </c>
    </row>
    <row r="5" spans="1:15">
      <c r="A5">
        <v>1982</v>
      </c>
      <c r="B5" s="5">
        <v>20572892.940000001</v>
      </c>
      <c r="C5" s="5">
        <v>7550458.8729999997</v>
      </c>
      <c r="D5" s="5">
        <v>9889858181</v>
      </c>
      <c r="E5" s="12">
        <f t="shared" si="1"/>
        <v>7.5504588729999993</v>
      </c>
      <c r="F5" s="12">
        <f t="shared" si="2"/>
        <v>20.572892940000003</v>
      </c>
      <c r="G5" s="12">
        <f t="shared" si="0"/>
        <v>23.787053560340588</v>
      </c>
      <c r="H5">
        <v>142.4</v>
      </c>
      <c r="I5" s="6">
        <v>232188</v>
      </c>
      <c r="J5">
        <f t="shared" si="3"/>
        <v>3.2518729964511515E-2</v>
      </c>
      <c r="L5">
        <f t="shared" si="4"/>
        <v>102.44738556833509</v>
      </c>
      <c r="O5" s="7">
        <f>+(L5-L2)/L2</f>
        <v>0.15309276572440192</v>
      </c>
    </row>
    <row r="6" spans="1:15">
      <c r="A6">
        <v>1983</v>
      </c>
      <c r="B6" s="5">
        <v>21544570.609999999</v>
      </c>
      <c r="C6" s="5">
        <v>7825373.6399999997</v>
      </c>
      <c r="D6" s="5">
        <v>11073719207</v>
      </c>
      <c r="E6" s="12">
        <f t="shared" si="1"/>
        <v>7.8253736399999996</v>
      </c>
      <c r="F6" s="12">
        <f t="shared" si="2"/>
        <v>21.544570610000001</v>
      </c>
      <c r="G6" s="12">
        <f t="shared" si="0"/>
        <v>25.217744869664227</v>
      </c>
      <c r="H6">
        <v>150.4</v>
      </c>
      <c r="I6" s="6">
        <v>234307</v>
      </c>
      <c r="J6">
        <f t="shared" si="3"/>
        <v>3.3397950722769701E-2</v>
      </c>
      <c r="L6">
        <f t="shared" si="4"/>
        <v>107.6269376060648</v>
      </c>
    </row>
    <row r="7" spans="1:15">
      <c r="A7">
        <v>1984</v>
      </c>
      <c r="B7" s="5">
        <v>20512078.030000001</v>
      </c>
      <c r="C7" s="5">
        <v>7501773.574</v>
      </c>
      <c r="D7" s="5">
        <v>10627746021</v>
      </c>
      <c r="E7" s="12">
        <f t="shared" si="1"/>
        <v>7.5017735740000004</v>
      </c>
      <c r="F7" s="12">
        <f t="shared" si="2"/>
        <v>20.512078030000001</v>
      </c>
      <c r="G7" s="12">
        <f t="shared" si="0"/>
        <v>23.052583991086127</v>
      </c>
      <c r="H7">
        <v>157.9</v>
      </c>
      <c r="I7" s="6">
        <v>236348</v>
      </c>
      <c r="J7">
        <f t="shared" si="3"/>
        <v>3.1740372560800173E-2</v>
      </c>
      <c r="L7">
        <f t="shared" si="4"/>
        <v>97.536615461464152</v>
      </c>
    </row>
    <row r="8" spans="1:15">
      <c r="A8">
        <v>1985</v>
      </c>
      <c r="B8" s="5">
        <v>19698008.359999999</v>
      </c>
      <c r="C8" s="5">
        <v>7278932.9709999999</v>
      </c>
      <c r="D8" s="5">
        <v>10663127844</v>
      </c>
      <c r="E8" s="12">
        <f t="shared" si="1"/>
        <v>7.2789329709999997</v>
      </c>
      <c r="F8" s="12">
        <f t="shared" si="2"/>
        <v>19.698008359999999</v>
      </c>
      <c r="G8" s="12">
        <f t="shared" si="0"/>
        <v>22.16093013695388</v>
      </c>
      <c r="H8">
        <v>164.8</v>
      </c>
      <c r="I8" s="6">
        <v>238466</v>
      </c>
      <c r="J8">
        <f t="shared" si="3"/>
        <v>3.0523986526381119E-2</v>
      </c>
      <c r="L8">
        <f t="shared" si="4"/>
        <v>92.93119411972306</v>
      </c>
    </row>
    <row r="9" spans="1:15">
      <c r="A9">
        <v>1986</v>
      </c>
      <c r="B9" s="5">
        <v>19343741.379999999</v>
      </c>
      <c r="C9" s="5">
        <v>7191532.0080000004</v>
      </c>
      <c r="D9" s="5">
        <v>10551994431</v>
      </c>
      <c r="E9" s="12">
        <f t="shared" si="1"/>
        <v>7.1915320080000003</v>
      </c>
      <c r="F9" s="12">
        <f t="shared" si="2"/>
        <v>19.343741379999997</v>
      </c>
      <c r="G9" s="12">
        <f t="shared" si="0"/>
        <v>21.085519793567677</v>
      </c>
      <c r="H9">
        <v>171.4</v>
      </c>
      <c r="I9" s="6">
        <v>240651</v>
      </c>
      <c r="J9">
        <f t="shared" si="3"/>
        <v>2.9883657279629005E-2</v>
      </c>
      <c r="L9">
        <f t="shared" si="4"/>
        <v>87.618666839396795</v>
      </c>
    </row>
    <row r="10" spans="1:15">
      <c r="A10">
        <v>1987</v>
      </c>
      <c r="B10" s="5">
        <v>18895680.34</v>
      </c>
      <c r="C10" s="5">
        <v>7074444.4160000002</v>
      </c>
      <c r="D10" s="5">
        <v>10601231528</v>
      </c>
      <c r="E10" s="12">
        <f t="shared" si="1"/>
        <v>7.0744444160000004</v>
      </c>
      <c r="F10" s="12">
        <f t="shared" si="2"/>
        <v>18.895680339999998</v>
      </c>
      <c r="G10" s="12">
        <f t="shared" si="0"/>
        <v>20.386983707692306</v>
      </c>
      <c r="H10">
        <v>178.1</v>
      </c>
      <c r="I10" s="6">
        <v>242804</v>
      </c>
      <c r="J10">
        <f t="shared" si="3"/>
        <v>2.9136440981202948E-2</v>
      </c>
      <c r="L10">
        <f t="shared" si="4"/>
        <v>83.964776971105522</v>
      </c>
    </row>
    <row r="11" spans="1:15">
      <c r="A11">
        <v>1988</v>
      </c>
      <c r="B11" s="5">
        <v>18500196.329999998</v>
      </c>
      <c r="C11" s="5">
        <v>7069094.75</v>
      </c>
      <c r="D11" s="5">
        <v>11234926342</v>
      </c>
      <c r="E11" s="12">
        <f t="shared" si="1"/>
        <v>7.0690947499999996</v>
      </c>
      <c r="F11" s="12">
        <f t="shared" si="2"/>
        <v>18.500196329999998</v>
      </c>
      <c r="G11" s="12">
        <f t="shared" si="0"/>
        <v>20.777334082802376</v>
      </c>
      <c r="H11">
        <v>185.2</v>
      </c>
      <c r="I11" s="6">
        <v>245021</v>
      </c>
      <c r="J11">
        <f t="shared" si="3"/>
        <v>2.8850975018467805E-2</v>
      </c>
      <c r="L11">
        <f t="shared" si="4"/>
        <v>84.798176820771999</v>
      </c>
    </row>
    <row r="12" spans="1:15">
      <c r="A12">
        <v>1989</v>
      </c>
      <c r="B12" s="5">
        <v>18995741.920000002</v>
      </c>
      <c r="C12" s="5">
        <v>7313232.3329999996</v>
      </c>
      <c r="D12" s="5">
        <v>12233079756</v>
      </c>
      <c r="E12" s="12">
        <f t="shared" si="1"/>
        <v>7.3132323329999993</v>
      </c>
      <c r="F12" s="12">
        <f t="shared" si="2"/>
        <v>18.99574192</v>
      </c>
      <c r="G12" s="12">
        <f t="shared" si="0"/>
        <v>21.754048891121496</v>
      </c>
      <c r="H12">
        <v>192.6</v>
      </c>
      <c r="I12" s="6">
        <v>247342</v>
      </c>
      <c r="J12">
        <f t="shared" si="3"/>
        <v>2.9567288745946902E-2</v>
      </c>
      <c r="L12">
        <f t="shared" si="4"/>
        <v>87.951293719309675</v>
      </c>
      <c r="O12" s="7">
        <f>+(L12-L5)/L5</f>
        <v>-0.14149791884494842</v>
      </c>
    </row>
    <row r="13" spans="1:15">
      <c r="A13">
        <v>1990</v>
      </c>
      <c r="B13" s="5">
        <v>20496051.579999998</v>
      </c>
      <c r="C13" s="5">
        <v>7974984.75</v>
      </c>
      <c r="D13" s="5">
        <v>14710105778</v>
      </c>
      <c r="E13" s="12">
        <f t="shared" si="1"/>
        <v>7.97498475</v>
      </c>
      <c r="F13" s="12">
        <f t="shared" si="2"/>
        <v>20.49605158</v>
      </c>
      <c r="G13" s="12">
        <f t="shared" si="0"/>
        <v>25.015944533093347</v>
      </c>
      <c r="H13">
        <v>201.4</v>
      </c>
      <c r="I13" s="6">
        <v>250132</v>
      </c>
      <c r="J13">
        <f t="shared" si="3"/>
        <v>3.1883104720707468E-2</v>
      </c>
      <c r="L13">
        <f t="shared" si="4"/>
        <v>100.01097233897841</v>
      </c>
    </row>
    <row r="14" spans="1:15">
      <c r="A14">
        <v>1991</v>
      </c>
      <c r="B14" s="5">
        <v>23385010.670000002</v>
      </c>
      <c r="C14" s="5">
        <v>9178858.3330000006</v>
      </c>
      <c r="D14" s="5">
        <v>18281964386</v>
      </c>
      <c r="E14" s="12">
        <f t="shared" si="1"/>
        <v>9.1788583330000009</v>
      </c>
      <c r="F14" s="12">
        <f t="shared" si="2"/>
        <v>23.385010670000003</v>
      </c>
      <c r="G14" s="12">
        <f t="shared" si="0"/>
        <v>29.831218686064794</v>
      </c>
      <c r="H14">
        <v>209.9</v>
      </c>
      <c r="I14" s="6">
        <v>253493</v>
      </c>
      <c r="J14">
        <f t="shared" si="3"/>
        <v>3.6209514002359042E-2</v>
      </c>
      <c r="L14">
        <f t="shared" si="4"/>
        <v>117.68064083057439</v>
      </c>
    </row>
    <row r="15" spans="1:15">
      <c r="A15">
        <v>1992</v>
      </c>
      <c r="B15" s="5">
        <v>25861589.170000002</v>
      </c>
      <c r="C15" s="5">
        <v>10246528.08</v>
      </c>
      <c r="D15" s="5">
        <v>21222204972</v>
      </c>
      <c r="E15" s="12">
        <f t="shared" si="1"/>
        <v>10.246528080000001</v>
      </c>
      <c r="F15" s="12">
        <f t="shared" si="2"/>
        <v>25.861589170000002</v>
      </c>
      <c r="G15" s="12">
        <f t="shared" si="0"/>
        <v>33.588748627125689</v>
      </c>
      <c r="H15">
        <v>216.4</v>
      </c>
      <c r="I15" s="6">
        <v>256894</v>
      </c>
      <c r="J15">
        <f t="shared" si="3"/>
        <v>3.9886210187859587E-2</v>
      </c>
      <c r="L15">
        <f t="shared" si="4"/>
        <v>130.74944773768826</v>
      </c>
      <c r="O15" s="7">
        <f>+(L15-L12)/L12</f>
        <v>0.48661198952872553</v>
      </c>
    </row>
    <row r="16" spans="1:15">
      <c r="A16">
        <v>1993</v>
      </c>
      <c r="B16" s="5">
        <v>27185139.25</v>
      </c>
      <c r="C16" s="5">
        <v>10864900.67</v>
      </c>
      <c r="D16" s="5">
        <v>22208474969</v>
      </c>
      <c r="E16" s="12">
        <f t="shared" si="1"/>
        <v>10.864900669999999</v>
      </c>
      <c r="F16" s="12">
        <f t="shared" si="2"/>
        <v>27.185139249999999</v>
      </c>
      <c r="G16" s="12">
        <f t="shared" si="0"/>
        <v>34.186079446662923</v>
      </c>
      <c r="H16">
        <v>222.5</v>
      </c>
      <c r="I16" s="6">
        <v>260255</v>
      </c>
      <c r="J16">
        <f t="shared" si="3"/>
        <v>4.1747135194328634E-2</v>
      </c>
      <c r="L16">
        <f t="shared" si="4"/>
        <v>131.35609093643896</v>
      </c>
    </row>
    <row r="17" spans="1:15">
      <c r="A17">
        <v>1994</v>
      </c>
      <c r="B17" s="5">
        <v>27355331.75</v>
      </c>
      <c r="C17" s="5">
        <v>11051918.75</v>
      </c>
      <c r="D17" s="5">
        <v>22847321334</v>
      </c>
      <c r="E17" s="12">
        <f t="shared" si="1"/>
        <v>11.05191875</v>
      </c>
      <c r="F17" s="12">
        <f t="shared" si="2"/>
        <v>27.355331750000001</v>
      </c>
      <c r="G17" s="12">
        <f t="shared" si="0"/>
        <v>34.366304597694338</v>
      </c>
      <c r="H17">
        <v>227.7</v>
      </c>
      <c r="I17" s="6">
        <v>263436</v>
      </c>
      <c r="J17">
        <f t="shared" si="3"/>
        <v>4.1952955366768407E-2</v>
      </c>
      <c r="L17">
        <f t="shared" si="4"/>
        <v>130.45409358513771</v>
      </c>
    </row>
    <row r="18" spans="1:15">
      <c r="A18">
        <v>1995</v>
      </c>
      <c r="B18" s="5">
        <v>26294696.75</v>
      </c>
      <c r="C18" s="5">
        <v>10753537.33</v>
      </c>
      <c r="D18" s="5">
        <v>22534014408</v>
      </c>
      <c r="E18" s="12">
        <f t="shared" si="1"/>
        <v>10.75353733</v>
      </c>
      <c r="F18" s="12">
        <f t="shared" si="2"/>
        <v>26.29469675</v>
      </c>
      <c r="G18" s="12">
        <f t="shared" si="0"/>
        <v>33.067266215681229</v>
      </c>
      <c r="H18">
        <v>233.4</v>
      </c>
      <c r="I18" s="6">
        <v>266557</v>
      </c>
      <c r="J18">
        <f t="shared" si="3"/>
        <v>4.0342355781315065E-2</v>
      </c>
      <c r="L18">
        <f t="shared" si="4"/>
        <v>124.05326521412391</v>
      </c>
    </row>
    <row r="19" spans="1:15">
      <c r="A19">
        <v>1996</v>
      </c>
      <c r="B19" s="5">
        <v>25060876.170000002</v>
      </c>
      <c r="C19" s="5">
        <v>10385451.08</v>
      </c>
      <c r="D19" s="5">
        <v>21973542278</v>
      </c>
      <c r="E19" s="12">
        <f t="shared" si="1"/>
        <v>10.385451079999999</v>
      </c>
      <c r="F19" s="12">
        <f t="shared" si="2"/>
        <v>25.06087617</v>
      </c>
      <c r="G19" s="12">
        <f t="shared" si="0"/>
        <v>31.476111376892515</v>
      </c>
      <c r="H19">
        <v>239.1</v>
      </c>
      <c r="I19" s="6">
        <v>269667</v>
      </c>
      <c r="J19">
        <f t="shared" si="3"/>
        <v>3.8512131925671295E-2</v>
      </c>
      <c r="L19">
        <f t="shared" si="4"/>
        <v>116.72214760016061</v>
      </c>
    </row>
    <row r="20" spans="1:15">
      <c r="A20">
        <v>1997</v>
      </c>
      <c r="B20" s="5">
        <v>21935150.870000001</v>
      </c>
      <c r="C20" s="5">
        <v>9074314.8330000006</v>
      </c>
      <c r="D20" s="5">
        <v>18654051188</v>
      </c>
      <c r="E20" s="12">
        <f t="shared" si="1"/>
        <v>9.0743148330000007</v>
      </c>
      <c r="F20" s="12">
        <f t="shared" si="2"/>
        <v>21.935150870000001</v>
      </c>
      <c r="G20" s="12">
        <f t="shared" si="0"/>
        <v>26.141622470908349</v>
      </c>
      <c r="H20">
        <v>244.4</v>
      </c>
      <c r="I20" s="6">
        <v>272912</v>
      </c>
      <c r="J20">
        <f t="shared" si="3"/>
        <v>3.3249966410418018E-2</v>
      </c>
      <c r="L20">
        <f t="shared" si="4"/>
        <v>95.787735500484942</v>
      </c>
    </row>
    <row r="21" spans="1:15">
      <c r="A21">
        <v>1998</v>
      </c>
      <c r="B21" s="5">
        <v>19266877.170000002</v>
      </c>
      <c r="C21" s="5">
        <v>8057417.25</v>
      </c>
      <c r="D21" s="5">
        <v>16488776136</v>
      </c>
      <c r="E21" s="12">
        <f t="shared" si="1"/>
        <v>8.0574172500000003</v>
      </c>
      <c r="F21" s="12">
        <f t="shared" si="2"/>
        <v>19.266877170000001</v>
      </c>
      <c r="G21" s="12">
        <f t="shared" si="0"/>
        <v>22.625824625721155</v>
      </c>
      <c r="H21">
        <v>249.6</v>
      </c>
      <c r="I21" s="6">
        <v>276115</v>
      </c>
      <c r="J21">
        <f t="shared" si="3"/>
        <v>2.9181381851764665E-2</v>
      </c>
      <c r="L21">
        <f t="shared" si="4"/>
        <v>81.943482337870648</v>
      </c>
    </row>
    <row r="22" spans="1:15">
      <c r="A22">
        <v>1999</v>
      </c>
      <c r="B22" s="5">
        <v>17850885.170000002</v>
      </c>
      <c r="C22" s="5">
        <v>7557284.5829999996</v>
      </c>
      <c r="D22" s="5">
        <v>15491245815</v>
      </c>
      <c r="E22" s="12">
        <f t="shared" si="1"/>
        <v>7.5572845829999995</v>
      </c>
      <c r="F22" s="12">
        <f t="shared" si="2"/>
        <v>17.850885170000002</v>
      </c>
      <c r="G22" s="12">
        <f t="shared" si="0"/>
        <v>20.839558883100946</v>
      </c>
      <c r="H22">
        <v>254.6</v>
      </c>
      <c r="I22" s="6">
        <v>279295</v>
      </c>
      <c r="J22">
        <f t="shared" si="3"/>
        <v>2.7058431346783863E-2</v>
      </c>
      <c r="L22">
        <f t="shared" si="4"/>
        <v>74.614865583347154</v>
      </c>
    </row>
    <row r="23" spans="1:15">
      <c r="A23">
        <v>2000</v>
      </c>
      <c r="B23" s="5">
        <v>17057959.829999998</v>
      </c>
      <c r="C23" s="5">
        <v>7314852.9170000004</v>
      </c>
      <c r="D23" s="5">
        <v>14874756654</v>
      </c>
      <c r="E23" s="12">
        <f t="shared" si="1"/>
        <v>7.3148529170000005</v>
      </c>
      <c r="F23" s="12">
        <f t="shared" si="2"/>
        <v>17.057959829999998</v>
      </c>
      <c r="G23" s="12">
        <f t="shared" si="0"/>
        <v>19.52703776924109</v>
      </c>
      <c r="H23">
        <v>260.89999999999998</v>
      </c>
      <c r="I23" s="6">
        <v>282162</v>
      </c>
      <c r="J23">
        <f t="shared" si="3"/>
        <v>2.5924302056974366E-2</v>
      </c>
      <c r="L23">
        <f t="shared" si="4"/>
        <v>69.20505868699928</v>
      </c>
      <c r="O23" s="7">
        <f>+(L23-L15)/L15</f>
        <v>-0.47070477249097348</v>
      </c>
    </row>
    <row r="24" spans="1:15">
      <c r="A24">
        <v>2001</v>
      </c>
      <c r="B24" s="5">
        <v>17623607.079999998</v>
      </c>
      <c r="C24" s="5">
        <v>7583760.3329999996</v>
      </c>
      <c r="D24" s="5">
        <v>16134568368</v>
      </c>
      <c r="E24" s="12">
        <f t="shared" si="1"/>
        <v>7.5837603329999999</v>
      </c>
      <c r="F24" s="12">
        <f t="shared" si="2"/>
        <v>17.623607079999999</v>
      </c>
      <c r="G24" s="12">
        <f t="shared" si="0"/>
        <v>20.627434363717807</v>
      </c>
      <c r="H24">
        <v>267.89999999999998</v>
      </c>
      <c r="I24" s="9">
        <v>284969</v>
      </c>
      <c r="J24">
        <f t="shared" si="3"/>
        <v>2.6612580080640349E-2</v>
      </c>
      <c r="L24">
        <f t="shared" si="4"/>
        <v>72.3848361180262</v>
      </c>
    </row>
    <row r="25" spans="1:15">
      <c r="A25">
        <v>2002</v>
      </c>
      <c r="B25" s="5">
        <v>19524120.25</v>
      </c>
      <c r="C25" s="5">
        <v>8390771</v>
      </c>
      <c r="D25" s="5">
        <v>18836010769</v>
      </c>
      <c r="E25" s="12">
        <f t="shared" si="1"/>
        <v>8.3907710000000009</v>
      </c>
      <c r="F25" s="12">
        <f t="shared" si="2"/>
        <v>19.524120249999999</v>
      </c>
      <c r="G25" s="12">
        <f t="shared" si="0"/>
        <v>23.536423525656694</v>
      </c>
      <c r="H25">
        <v>274.10000000000002</v>
      </c>
      <c r="I25" s="9">
        <v>287625</v>
      </c>
      <c r="J25">
        <f t="shared" si="3"/>
        <v>2.9172606692742287E-2</v>
      </c>
      <c r="L25">
        <f t="shared" si="4"/>
        <v>81.830242592461332</v>
      </c>
    </row>
    <row r="26" spans="1:15">
      <c r="A26">
        <v>2003</v>
      </c>
      <c r="B26" s="5">
        <v>21931865.25</v>
      </c>
      <c r="C26" s="5">
        <v>9436007.3330000006</v>
      </c>
      <c r="D26" s="5">
        <v>22205586858</v>
      </c>
      <c r="E26" s="12">
        <f t="shared" si="1"/>
        <v>9.4360073330000009</v>
      </c>
      <c r="F26" s="12">
        <f t="shared" si="2"/>
        <v>21.931865250000001</v>
      </c>
      <c r="G26" s="12">
        <f t="shared" si="0"/>
        <v>27.347765188295575</v>
      </c>
      <c r="H26">
        <v>278.10000000000002</v>
      </c>
      <c r="I26" s="9">
        <v>290108</v>
      </c>
      <c r="J26">
        <f t="shared" si="3"/>
        <v>3.2525843248031767E-2</v>
      </c>
      <c r="L26">
        <f t="shared" si="4"/>
        <v>94.267532051151889</v>
      </c>
      <c r="O26" s="7">
        <f>+(L26-L23)/L23</f>
        <v>0.36214799668771602</v>
      </c>
    </row>
    <row r="27" spans="1:15">
      <c r="A27">
        <v>2004</v>
      </c>
      <c r="B27" s="5">
        <v>24430516.170000002</v>
      </c>
      <c r="C27" s="5">
        <v>10553722.75</v>
      </c>
      <c r="D27" s="5">
        <v>25795310168</v>
      </c>
      <c r="E27" s="12">
        <f t="shared" si="1"/>
        <v>10.55372275</v>
      </c>
      <c r="F27" s="12">
        <f t="shared" si="2"/>
        <v>24.430516170000001</v>
      </c>
      <c r="G27" s="12">
        <f t="shared" si="0"/>
        <v>31.207678320522781</v>
      </c>
      <c r="H27">
        <v>283.10000000000002</v>
      </c>
      <c r="I27" s="9">
        <v>292805</v>
      </c>
      <c r="J27">
        <f t="shared" si="3"/>
        <v>3.6043519577876063E-2</v>
      </c>
      <c r="L27">
        <f t="shared" si="4"/>
        <v>106.58178077738694</v>
      </c>
    </row>
    <row r="28" spans="1:15">
      <c r="A28">
        <v>2005</v>
      </c>
      <c r="B28" s="5">
        <v>26283362.420000002</v>
      </c>
      <c r="C28" s="5">
        <v>11459867.25</v>
      </c>
      <c r="D28" s="5">
        <v>29553423869</v>
      </c>
      <c r="E28" s="12">
        <f t="shared" si="1"/>
        <v>11.45986725</v>
      </c>
      <c r="F28" s="12">
        <f t="shared" si="2"/>
        <v>26.283362420000003</v>
      </c>
      <c r="G28" s="12">
        <f t="shared" si="0"/>
        <v>35.000164851772134</v>
      </c>
      <c r="H28">
        <v>289.2</v>
      </c>
      <c r="I28" s="9">
        <v>295517</v>
      </c>
      <c r="J28">
        <f t="shared" si="3"/>
        <v>3.8779045706338382E-2</v>
      </c>
      <c r="L28">
        <f t="shared" si="4"/>
        <v>118.43706064887006</v>
      </c>
    </row>
    <row r="29" spans="1:15">
      <c r="A29">
        <v>2006</v>
      </c>
      <c r="B29" s="5">
        <v>26162990.420000002</v>
      </c>
      <c r="C29" s="5">
        <v>11579177.5</v>
      </c>
      <c r="D29" s="5">
        <v>29453121818</v>
      </c>
      <c r="E29" s="12">
        <f t="shared" si="1"/>
        <v>11.5791775</v>
      </c>
      <c r="F29" s="12">
        <f t="shared" si="2"/>
        <v>26.162990420000003</v>
      </c>
      <c r="G29" s="12">
        <f t="shared" si="0"/>
        <v>34.022577479477235</v>
      </c>
      <c r="H29">
        <v>296.5</v>
      </c>
      <c r="I29" s="9">
        <v>298380</v>
      </c>
      <c r="J29">
        <f t="shared" si="3"/>
        <v>3.8806815135062671E-2</v>
      </c>
      <c r="L29">
        <f t="shared" si="4"/>
        <v>114.02432294214503</v>
      </c>
    </row>
    <row r="30" spans="1:15">
      <c r="A30">
        <v>2007</v>
      </c>
      <c r="B30" s="5">
        <v>26684309.5</v>
      </c>
      <c r="C30" s="5">
        <v>11914277.25</v>
      </c>
      <c r="D30" s="5">
        <v>31003536431</v>
      </c>
      <c r="E30" s="12">
        <f t="shared" si="1"/>
        <v>11.91427725</v>
      </c>
      <c r="F30" s="12">
        <f t="shared" si="2"/>
        <v>26.684309500000001</v>
      </c>
      <c r="G30" s="12">
        <f t="shared" si="0"/>
        <v>34.999048212318726</v>
      </c>
      <c r="H30">
        <v>303.39999999999998</v>
      </c>
      <c r="I30" s="9">
        <v>301231</v>
      </c>
      <c r="J30">
        <f t="shared" si="3"/>
        <v>3.9551962613409639E-2</v>
      </c>
      <c r="L30">
        <f t="shared" si="4"/>
        <v>116.1867411133606</v>
      </c>
      <c r="O30" s="7">
        <f>+(L30-L26)/L26</f>
        <v>0.23252129959565299</v>
      </c>
    </row>
    <row r="31" spans="1:15">
      <c r="A31">
        <v>2008</v>
      </c>
      <c r="B31" s="5">
        <v>29356336.25</v>
      </c>
      <c r="C31" s="5">
        <v>13171758.08</v>
      </c>
      <c r="D31" s="5">
        <v>37109534223</v>
      </c>
      <c r="E31" s="12">
        <f t="shared" si="1"/>
        <v>13.17175808</v>
      </c>
      <c r="F31" s="12">
        <f t="shared" si="2"/>
        <v>29.356336249999998</v>
      </c>
      <c r="G31" s="12">
        <f t="shared" si="0"/>
        <v>40.960410800443114</v>
      </c>
      <c r="H31">
        <v>310.3</v>
      </c>
      <c r="I31" s="9">
        <v>304094</v>
      </c>
      <c r="J31">
        <f t="shared" si="3"/>
        <v>4.3314758199767177E-2</v>
      </c>
      <c r="L31">
        <f t="shared" si="4"/>
        <v>134.69654383329865</v>
      </c>
    </row>
    <row r="32" spans="1:15">
      <c r="A32">
        <v>2009</v>
      </c>
      <c r="B32" s="5">
        <v>35435873.670000002</v>
      </c>
      <c r="C32" s="5">
        <v>16090869.58</v>
      </c>
      <c r="D32" s="5">
        <v>54753323777</v>
      </c>
      <c r="E32" s="12">
        <f t="shared" si="1"/>
        <v>16.09086958</v>
      </c>
      <c r="F32" s="12">
        <f t="shared" si="2"/>
        <v>35.435873669999999</v>
      </c>
      <c r="G32" s="12">
        <f t="shared" si="0"/>
        <v>59.420194529855827</v>
      </c>
      <c r="H32">
        <v>315.60000000000002</v>
      </c>
      <c r="I32" s="9">
        <v>306772</v>
      </c>
      <c r="J32">
        <f t="shared" si="3"/>
        <v>5.2452210697195314E-2</v>
      </c>
      <c r="L32">
        <f t="shared" si="4"/>
        <v>193.69497388893325</v>
      </c>
      <c r="O32" s="7">
        <f>+(L32-L30)/L30</f>
        <v>0.66710049729297205</v>
      </c>
    </row>
    <row r="33" spans="1:15">
      <c r="A33">
        <v>2010</v>
      </c>
      <c r="B33" s="5">
        <v>41579692.5</v>
      </c>
      <c r="C33" s="5">
        <v>19314582.25</v>
      </c>
      <c r="D33" s="5">
        <v>66617348250</v>
      </c>
      <c r="E33" s="12">
        <f t="shared" si="1"/>
        <v>19.314582250000001</v>
      </c>
      <c r="F33" s="12">
        <f t="shared" si="2"/>
        <v>41.5796925</v>
      </c>
      <c r="G33" s="12">
        <f t="shared" si="0"/>
        <v>71.614694838747639</v>
      </c>
      <c r="H33">
        <v>318.60000000000002</v>
      </c>
      <c r="I33" s="6">
        <v>309350</v>
      </c>
      <c r="J33">
        <f t="shared" si="3"/>
        <v>6.2436018264102146E-2</v>
      </c>
      <c r="L33">
        <f t="shared" si="4"/>
        <v>231.50054901809483</v>
      </c>
    </row>
    <row r="34" spans="1:15">
      <c r="A34">
        <v>2011</v>
      </c>
      <c r="B34" s="5">
        <v>45323678.25</v>
      </c>
      <c r="C34" s="5">
        <v>21458104.329999998</v>
      </c>
      <c r="D34" s="5">
        <v>72837220332</v>
      </c>
      <c r="E34" s="12">
        <f t="shared" si="1"/>
        <v>21.458104329999998</v>
      </c>
      <c r="F34" s="12">
        <f t="shared" si="2"/>
        <v>45.32367825</v>
      </c>
      <c r="G34" s="12">
        <f t="shared" si="0"/>
        <v>77.019907266779882</v>
      </c>
      <c r="H34">
        <v>323.89999999999998</v>
      </c>
      <c r="I34" s="6">
        <v>311592</v>
      </c>
      <c r="J34">
        <f t="shared" si="3"/>
        <v>6.8866030995660993E-2</v>
      </c>
      <c r="L34">
        <f t="shared" si="4"/>
        <v>247.18191502599512</v>
      </c>
    </row>
    <row r="35" spans="1:15" s="1" customFormat="1">
      <c r="A35">
        <v>2012</v>
      </c>
      <c r="B35" s="2">
        <v>46609000</v>
      </c>
      <c r="C35" s="5">
        <v>22329713.416700002</v>
      </c>
      <c r="D35" s="5">
        <v>74619344626</v>
      </c>
      <c r="E35" s="12">
        <f t="shared" si="1"/>
        <v>22.329713416700002</v>
      </c>
      <c r="F35" s="12">
        <f t="shared" si="2"/>
        <v>46.609000000000002</v>
      </c>
      <c r="G35" s="12">
        <f t="shared" si="0"/>
        <v>77.258541518757553</v>
      </c>
      <c r="H35">
        <v>330.8</v>
      </c>
      <c r="I35" s="11">
        <v>313914</v>
      </c>
      <c r="J35">
        <f t="shared" si="3"/>
        <v>7.1133219342558798E-2</v>
      </c>
      <c r="K35" s="40"/>
      <c r="L35">
        <f t="shared" si="4"/>
        <v>246.11371751103027</v>
      </c>
      <c r="M35" s="41"/>
    </row>
    <row r="36" spans="1:15" s="1" customFormat="1">
      <c r="A36">
        <v>2013</v>
      </c>
      <c r="B36" s="2">
        <v>47636000</v>
      </c>
      <c r="C36" s="5">
        <v>23052395.916700002</v>
      </c>
      <c r="D36" s="5">
        <v>76066279984</v>
      </c>
      <c r="E36" s="12">
        <f t="shared" si="1"/>
        <v>23.0523959167</v>
      </c>
      <c r="F36" s="12">
        <f t="shared" si="2"/>
        <v>47.636000000000003</v>
      </c>
      <c r="G36" s="12">
        <f t="shared" si="0"/>
        <v>77.399586733570999</v>
      </c>
      <c r="H36">
        <v>336.6</v>
      </c>
      <c r="I36" s="11">
        <v>316129</v>
      </c>
      <c r="J36">
        <f t="shared" si="3"/>
        <v>7.2920851667199152E-2</v>
      </c>
      <c r="K36" s="40"/>
      <c r="L36">
        <f t="shared" si="4"/>
        <v>244.83545240572994</v>
      </c>
      <c r="M36" s="41"/>
    </row>
    <row r="37" spans="1:15">
      <c r="A37">
        <v>2014</v>
      </c>
      <c r="B37" s="62">
        <v>46664000</v>
      </c>
      <c r="C37" s="5">
        <v>22743911</v>
      </c>
      <c r="D37" s="5">
        <v>69998840000</v>
      </c>
      <c r="E37" s="12">
        <f t="shared" ref="E37:E38" si="5">+C37/1000000</f>
        <v>22.743911000000001</v>
      </c>
      <c r="F37" s="12">
        <f t="shared" ref="F37:F38" si="6">+B37/1000000</f>
        <v>46.664000000000001</v>
      </c>
      <c r="G37" s="12">
        <f t="shared" si="0"/>
        <v>69.998840000000001</v>
      </c>
      <c r="H37">
        <v>342.5</v>
      </c>
      <c r="I37" s="11">
        <v>316129</v>
      </c>
      <c r="J37">
        <f t="shared" ref="J37:J38" si="7">+E37/(I37/1000)</f>
        <v>7.1945031933166523E-2</v>
      </c>
      <c r="K37" s="40"/>
      <c r="L37">
        <f t="shared" ref="L37:L38" si="8">+G37*1000000000/(I37*1000)</f>
        <v>221.42492463519639</v>
      </c>
    </row>
    <row r="38" spans="1:15">
      <c r="A38">
        <v>2015</v>
      </c>
      <c r="B38" s="5">
        <v>45767000</v>
      </c>
      <c r="C38" s="5">
        <v>22522261</v>
      </c>
      <c r="D38" s="5">
        <v>69645140000</v>
      </c>
      <c r="E38" s="12">
        <f t="shared" si="5"/>
        <v>22.522261</v>
      </c>
      <c r="F38" s="12">
        <f t="shared" si="6"/>
        <v>45.767000000000003</v>
      </c>
      <c r="G38" s="12">
        <f t="shared" si="0"/>
        <v>68.387214592889904</v>
      </c>
      <c r="H38">
        <v>348.8</v>
      </c>
      <c r="I38" s="11">
        <v>316129</v>
      </c>
      <c r="J38">
        <f t="shared" si="7"/>
        <v>7.1243894106519809E-2</v>
      </c>
      <c r="K38" s="40"/>
      <c r="L38">
        <f t="shared" si="8"/>
        <v>216.32692537821558</v>
      </c>
      <c r="O38"/>
    </row>
    <row r="39" spans="1:15">
      <c r="A39">
        <v>2016</v>
      </c>
      <c r="B39" s="5">
        <v>44219000</v>
      </c>
      <c r="D39" s="5">
        <v>66539350000</v>
      </c>
      <c r="E39" s="12">
        <f t="shared" ref="E39" si="9">+C39/1000000</f>
        <v>0</v>
      </c>
      <c r="F39" s="12">
        <f t="shared" ref="F39" si="10">+B39/1000000</f>
        <v>44.219000000000001</v>
      </c>
      <c r="G39" s="12">
        <f t="shared" ref="G39" si="11">+(D39*H$37/H39)/1000000000</f>
        <v>63.926303997194957</v>
      </c>
      <c r="H39">
        <v>356.5</v>
      </c>
      <c r="I39" s="11">
        <v>316129</v>
      </c>
      <c r="J39">
        <f t="shared" ref="J39" si="12">+E39/(I39/1000)</f>
        <v>0</v>
      </c>
      <c r="K39" s="40"/>
      <c r="L39">
        <f t="shared" ref="L39" si="13">+G39*1000000000/(I39*1000)</f>
        <v>202.21588021723713</v>
      </c>
      <c r="O39"/>
    </row>
    <row r="40" spans="1:15">
      <c r="E40" s="12"/>
      <c r="F40" s="12"/>
      <c r="G40" s="12"/>
      <c r="H40" s="1"/>
      <c r="I40" s="11"/>
      <c r="K40" s="40"/>
      <c r="O40"/>
    </row>
    <row r="41" spans="1:15">
      <c r="A41" t="s">
        <v>12</v>
      </c>
      <c r="B41"/>
      <c r="E41" s="5"/>
      <c r="F41" s="39"/>
      <c r="G41" s="7">
        <f>(G39-G22)/G22</f>
        <v>2.0675459281930189</v>
      </c>
      <c r="O41"/>
    </row>
    <row r="42" spans="1:15">
      <c r="A42" t="s">
        <v>34</v>
      </c>
      <c r="B42"/>
      <c r="E42" s="5"/>
      <c r="F42" s="39"/>
      <c r="G42" s="7">
        <f>G39/G22</f>
        <v>3.0675459281930189</v>
      </c>
      <c r="O42"/>
    </row>
    <row r="43" spans="1:15">
      <c r="B43"/>
      <c r="E43" s="5"/>
      <c r="F43" s="5"/>
      <c r="G43" s="7"/>
      <c r="O43"/>
    </row>
    <row r="44" spans="1:15">
      <c r="B44"/>
      <c r="E44" s="5"/>
      <c r="F44" s="5"/>
      <c r="G44" s="7"/>
      <c r="O44"/>
    </row>
    <row r="45" spans="1:15">
      <c r="A45" t="s">
        <v>13</v>
      </c>
      <c r="B45"/>
      <c r="E45" s="5"/>
      <c r="F45" s="5"/>
      <c r="G45" s="7"/>
      <c r="O45"/>
    </row>
    <row r="46" spans="1:15">
      <c r="A46" t="s">
        <v>14</v>
      </c>
      <c r="B46"/>
      <c r="E46" s="5"/>
      <c r="F46" s="5"/>
      <c r="G46"/>
      <c r="K46" s="7"/>
      <c r="O46"/>
    </row>
    <row r="47" spans="1:15">
      <c r="A47" t="s">
        <v>15</v>
      </c>
      <c r="B47"/>
      <c r="E47" s="5"/>
      <c r="F47" s="5"/>
      <c r="G47" s="5"/>
      <c r="H47" s="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zoomScale="75" workbookViewId="0">
      <pane xSplit="5" ySplit="9" topLeftCell="F18" activePane="bottomRight" state="frozen"/>
      <selection pane="topRight" activeCell="F1" sqref="F1"/>
      <selection pane="bottomLeft" activeCell="A10" sqref="A10"/>
      <selection pane="bottomRight" activeCell="H8" sqref="H8"/>
    </sheetView>
  </sheetViews>
  <sheetFormatPr defaultColWidth="8.85546875" defaultRowHeight="15"/>
  <cols>
    <col min="1" max="5" width="12.42578125" style="14" customWidth="1"/>
    <col min="6" max="7" width="8.85546875" style="15"/>
    <col min="8" max="8" width="10.7109375" style="15" customWidth="1"/>
    <col min="9" max="9" width="16.42578125" style="15" customWidth="1"/>
    <col min="10" max="10" width="8.85546875" style="15"/>
    <col min="11" max="11" width="12" style="15" bestFit="1" customWidth="1"/>
    <col min="12" max="254" width="8.85546875" style="15"/>
    <col min="255" max="256" width="10.42578125" style="15" customWidth="1"/>
    <col min="257" max="257" width="11.28515625" style="15" bestFit="1" customWidth="1"/>
    <col min="258" max="258" width="10.140625" style="15" customWidth="1"/>
    <col min="259" max="259" width="10.42578125" style="15" customWidth="1"/>
    <col min="260" max="262" width="8.85546875" style="15"/>
    <col min="263" max="263" width="13.28515625" style="15" bestFit="1" customWidth="1"/>
    <col min="264" max="265" width="8.85546875" style="15"/>
    <col min="266" max="266" width="11.7109375" style="15" customWidth="1"/>
    <col min="267" max="510" width="8.85546875" style="15"/>
    <col min="511" max="512" width="10.42578125" style="15" customWidth="1"/>
    <col min="513" max="513" width="11.28515625" style="15" bestFit="1" customWidth="1"/>
    <col min="514" max="514" width="10.140625" style="15" customWidth="1"/>
    <col min="515" max="515" width="10.42578125" style="15" customWidth="1"/>
    <col min="516" max="518" width="8.85546875" style="15"/>
    <col min="519" max="519" width="13.28515625" style="15" bestFit="1" customWidth="1"/>
    <col min="520" max="521" width="8.85546875" style="15"/>
    <col min="522" max="522" width="11.7109375" style="15" customWidth="1"/>
    <col min="523" max="766" width="8.85546875" style="15"/>
    <col min="767" max="768" width="10.42578125" style="15" customWidth="1"/>
    <col min="769" max="769" width="11.28515625" style="15" bestFit="1" customWidth="1"/>
    <col min="770" max="770" width="10.140625" style="15" customWidth="1"/>
    <col min="771" max="771" width="10.42578125" style="15" customWidth="1"/>
    <col min="772" max="774" width="8.85546875" style="15"/>
    <col min="775" max="775" width="13.28515625" style="15" bestFit="1" customWidth="1"/>
    <col min="776" max="777" width="8.85546875" style="15"/>
    <col min="778" max="778" width="11.7109375" style="15" customWidth="1"/>
    <col min="779" max="1022" width="8.85546875" style="15"/>
    <col min="1023" max="1024" width="10.42578125" style="15" customWidth="1"/>
    <col min="1025" max="1025" width="11.28515625" style="15" bestFit="1" customWidth="1"/>
    <col min="1026" max="1026" width="10.140625" style="15" customWidth="1"/>
    <col min="1027" max="1027" width="10.42578125" style="15" customWidth="1"/>
    <col min="1028" max="1030" width="8.85546875" style="15"/>
    <col min="1031" max="1031" width="13.28515625" style="15" bestFit="1" customWidth="1"/>
    <col min="1032" max="1033" width="8.85546875" style="15"/>
    <col min="1034" max="1034" width="11.7109375" style="15" customWidth="1"/>
    <col min="1035" max="1278" width="8.85546875" style="15"/>
    <col min="1279" max="1280" width="10.42578125" style="15" customWidth="1"/>
    <col min="1281" max="1281" width="11.28515625" style="15" bestFit="1" customWidth="1"/>
    <col min="1282" max="1282" width="10.140625" style="15" customWidth="1"/>
    <col min="1283" max="1283" width="10.42578125" style="15" customWidth="1"/>
    <col min="1284" max="1286" width="8.85546875" style="15"/>
    <col min="1287" max="1287" width="13.28515625" style="15" bestFit="1" customWidth="1"/>
    <col min="1288" max="1289" width="8.85546875" style="15"/>
    <col min="1290" max="1290" width="11.7109375" style="15" customWidth="1"/>
    <col min="1291" max="1534" width="8.85546875" style="15"/>
    <col min="1535" max="1536" width="10.42578125" style="15" customWidth="1"/>
    <col min="1537" max="1537" width="11.28515625" style="15" bestFit="1" customWidth="1"/>
    <col min="1538" max="1538" width="10.140625" style="15" customWidth="1"/>
    <col min="1539" max="1539" width="10.42578125" style="15" customWidth="1"/>
    <col min="1540" max="1542" width="8.85546875" style="15"/>
    <col min="1543" max="1543" width="13.28515625" style="15" bestFit="1" customWidth="1"/>
    <col min="1544" max="1545" width="8.85546875" style="15"/>
    <col min="1546" max="1546" width="11.7109375" style="15" customWidth="1"/>
    <col min="1547" max="1790" width="8.85546875" style="15"/>
    <col min="1791" max="1792" width="10.42578125" style="15" customWidth="1"/>
    <col min="1793" max="1793" width="11.28515625" style="15" bestFit="1" customWidth="1"/>
    <col min="1794" max="1794" width="10.140625" style="15" customWidth="1"/>
    <col min="1795" max="1795" width="10.42578125" style="15" customWidth="1"/>
    <col min="1796" max="1798" width="8.85546875" style="15"/>
    <col min="1799" max="1799" width="13.28515625" style="15" bestFit="1" customWidth="1"/>
    <col min="1800" max="1801" width="8.85546875" style="15"/>
    <col min="1802" max="1802" width="11.7109375" style="15" customWidth="1"/>
    <col min="1803" max="2046" width="8.85546875" style="15"/>
    <col min="2047" max="2048" width="10.42578125" style="15" customWidth="1"/>
    <col min="2049" max="2049" width="11.28515625" style="15" bestFit="1" customWidth="1"/>
    <col min="2050" max="2050" width="10.140625" style="15" customWidth="1"/>
    <col min="2051" max="2051" width="10.42578125" style="15" customWidth="1"/>
    <col min="2052" max="2054" width="8.85546875" style="15"/>
    <col min="2055" max="2055" width="13.28515625" style="15" bestFit="1" customWidth="1"/>
    <col min="2056" max="2057" width="8.85546875" style="15"/>
    <col min="2058" max="2058" width="11.7109375" style="15" customWidth="1"/>
    <col min="2059" max="2302" width="8.85546875" style="15"/>
    <col min="2303" max="2304" width="10.42578125" style="15" customWidth="1"/>
    <col min="2305" max="2305" width="11.28515625" style="15" bestFit="1" customWidth="1"/>
    <col min="2306" max="2306" width="10.140625" style="15" customWidth="1"/>
    <col min="2307" max="2307" width="10.42578125" style="15" customWidth="1"/>
    <col min="2308" max="2310" width="8.85546875" style="15"/>
    <col min="2311" max="2311" width="13.28515625" style="15" bestFit="1" customWidth="1"/>
    <col min="2312" max="2313" width="8.85546875" style="15"/>
    <col min="2314" max="2314" width="11.7109375" style="15" customWidth="1"/>
    <col min="2315" max="2558" width="8.85546875" style="15"/>
    <col min="2559" max="2560" width="10.42578125" style="15" customWidth="1"/>
    <col min="2561" max="2561" width="11.28515625" style="15" bestFit="1" customWidth="1"/>
    <col min="2562" max="2562" width="10.140625" style="15" customWidth="1"/>
    <col min="2563" max="2563" width="10.42578125" style="15" customWidth="1"/>
    <col min="2564" max="2566" width="8.85546875" style="15"/>
    <col min="2567" max="2567" width="13.28515625" style="15" bestFit="1" customWidth="1"/>
    <col min="2568" max="2569" width="8.85546875" style="15"/>
    <col min="2570" max="2570" width="11.7109375" style="15" customWidth="1"/>
    <col min="2571" max="2814" width="8.85546875" style="15"/>
    <col min="2815" max="2816" width="10.42578125" style="15" customWidth="1"/>
    <col min="2817" max="2817" width="11.28515625" style="15" bestFit="1" customWidth="1"/>
    <col min="2818" max="2818" width="10.140625" style="15" customWidth="1"/>
    <col min="2819" max="2819" width="10.42578125" style="15" customWidth="1"/>
    <col min="2820" max="2822" width="8.85546875" style="15"/>
    <col min="2823" max="2823" width="13.28515625" style="15" bestFit="1" customWidth="1"/>
    <col min="2824" max="2825" width="8.85546875" style="15"/>
    <col min="2826" max="2826" width="11.7109375" style="15" customWidth="1"/>
    <col min="2827" max="3070" width="8.85546875" style="15"/>
    <col min="3071" max="3072" width="10.42578125" style="15" customWidth="1"/>
    <col min="3073" max="3073" width="11.28515625" style="15" bestFit="1" customWidth="1"/>
    <col min="3074" max="3074" width="10.140625" style="15" customWidth="1"/>
    <col min="3075" max="3075" width="10.42578125" style="15" customWidth="1"/>
    <col min="3076" max="3078" width="8.85546875" style="15"/>
    <col min="3079" max="3079" width="13.28515625" style="15" bestFit="1" customWidth="1"/>
    <col min="3080" max="3081" width="8.85546875" style="15"/>
    <col min="3082" max="3082" width="11.7109375" style="15" customWidth="1"/>
    <col min="3083" max="3326" width="8.85546875" style="15"/>
    <col min="3327" max="3328" width="10.42578125" style="15" customWidth="1"/>
    <col min="3329" max="3329" width="11.28515625" style="15" bestFit="1" customWidth="1"/>
    <col min="3330" max="3330" width="10.140625" style="15" customWidth="1"/>
    <col min="3331" max="3331" width="10.42578125" style="15" customWidth="1"/>
    <col min="3332" max="3334" width="8.85546875" style="15"/>
    <col min="3335" max="3335" width="13.28515625" style="15" bestFit="1" customWidth="1"/>
    <col min="3336" max="3337" width="8.85546875" style="15"/>
    <col min="3338" max="3338" width="11.7109375" style="15" customWidth="1"/>
    <col min="3339" max="3582" width="8.85546875" style="15"/>
    <col min="3583" max="3584" width="10.42578125" style="15" customWidth="1"/>
    <col min="3585" max="3585" width="11.28515625" style="15" bestFit="1" customWidth="1"/>
    <col min="3586" max="3586" width="10.140625" style="15" customWidth="1"/>
    <col min="3587" max="3587" width="10.42578125" style="15" customWidth="1"/>
    <col min="3588" max="3590" width="8.85546875" style="15"/>
    <col min="3591" max="3591" width="13.28515625" style="15" bestFit="1" customWidth="1"/>
    <col min="3592" max="3593" width="8.85546875" style="15"/>
    <col min="3594" max="3594" width="11.7109375" style="15" customWidth="1"/>
    <col min="3595" max="3838" width="8.85546875" style="15"/>
    <col min="3839" max="3840" width="10.42578125" style="15" customWidth="1"/>
    <col min="3841" max="3841" width="11.28515625" style="15" bestFit="1" customWidth="1"/>
    <col min="3842" max="3842" width="10.140625" style="15" customWidth="1"/>
    <col min="3843" max="3843" width="10.42578125" style="15" customWidth="1"/>
    <col min="3844" max="3846" width="8.85546875" style="15"/>
    <col min="3847" max="3847" width="13.28515625" style="15" bestFit="1" customWidth="1"/>
    <col min="3848" max="3849" width="8.85546875" style="15"/>
    <col min="3850" max="3850" width="11.7109375" style="15" customWidth="1"/>
    <col min="3851" max="4094" width="8.85546875" style="15"/>
    <col min="4095" max="4096" width="10.42578125" style="15" customWidth="1"/>
    <col min="4097" max="4097" width="11.28515625" style="15" bestFit="1" customWidth="1"/>
    <col min="4098" max="4098" width="10.140625" style="15" customWidth="1"/>
    <col min="4099" max="4099" width="10.42578125" style="15" customWidth="1"/>
    <col min="4100" max="4102" width="8.85546875" style="15"/>
    <col min="4103" max="4103" width="13.28515625" style="15" bestFit="1" customWidth="1"/>
    <col min="4104" max="4105" width="8.85546875" style="15"/>
    <col min="4106" max="4106" width="11.7109375" style="15" customWidth="1"/>
    <col min="4107" max="4350" width="8.85546875" style="15"/>
    <col min="4351" max="4352" width="10.42578125" style="15" customWidth="1"/>
    <col min="4353" max="4353" width="11.28515625" style="15" bestFit="1" customWidth="1"/>
    <col min="4354" max="4354" width="10.140625" style="15" customWidth="1"/>
    <col min="4355" max="4355" width="10.42578125" style="15" customWidth="1"/>
    <col min="4356" max="4358" width="8.85546875" style="15"/>
    <col min="4359" max="4359" width="13.28515625" style="15" bestFit="1" customWidth="1"/>
    <col min="4360" max="4361" width="8.85546875" style="15"/>
    <col min="4362" max="4362" width="11.7109375" style="15" customWidth="1"/>
    <col min="4363" max="4606" width="8.85546875" style="15"/>
    <col min="4607" max="4608" width="10.42578125" style="15" customWidth="1"/>
    <col min="4609" max="4609" width="11.28515625" style="15" bestFit="1" customWidth="1"/>
    <col min="4610" max="4610" width="10.140625" style="15" customWidth="1"/>
    <col min="4611" max="4611" width="10.42578125" style="15" customWidth="1"/>
    <col min="4612" max="4614" width="8.85546875" style="15"/>
    <col min="4615" max="4615" width="13.28515625" style="15" bestFit="1" customWidth="1"/>
    <col min="4616" max="4617" width="8.85546875" style="15"/>
    <col min="4618" max="4618" width="11.7109375" style="15" customWidth="1"/>
    <col min="4619" max="4862" width="8.85546875" style="15"/>
    <col min="4863" max="4864" width="10.42578125" style="15" customWidth="1"/>
    <col min="4865" max="4865" width="11.28515625" style="15" bestFit="1" customWidth="1"/>
    <col min="4866" max="4866" width="10.140625" style="15" customWidth="1"/>
    <col min="4867" max="4867" width="10.42578125" style="15" customWidth="1"/>
    <col min="4868" max="4870" width="8.85546875" style="15"/>
    <col min="4871" max="4871" width="13.28515625" style="15" bestFit="1" customWidth="1"/>
    <col min="4872" max="4873" width="8.85546875" style="15"/>
    <col min="4874" max="4874" width="11.7109375" style="15" customWidth="1"/>
    <col min="4875" max="5118" width="8.85546875" style="15"/>
    <col min="5119" max="5120" width="10.42578125" style="15" customWidth="1"/>
    <col min="5121" max="5121" width="11.28515625" style="15" bestFit="1" customWidth="1"/>
    <col min="5122" max="5122" width="10.140625" style="15" customWidth="1"/>
    <col min="5123" max="5123" width="10.42578125" style="15" customWidth="1"/>
    <col min="5124" max="5126" width="8.85546875" style="15"/>
    <col min="5127" max="5127" width="13.28515625" style="15" bestFit="1" customWidth="1"/>
    <col min="5128" max="5129" width="8.85546875" style="15"/>
    <col min="5130" max="5130" width="11.7109375" style="15" customWidth="1"/>
    <col min="5131" max="5374" width="8.85546875" style="15"/>
    <col min="5375" max="5376" width="10.42578125" style="15" customWidth="1"/>
    <col min="5377" max="5377" width="11.28515625" style="15" bestFit="1" customWidth="1"/>
    <col min="5378" max="5378" width="10.140625" style="15" customWidth="1"/>
    <col min="5379" max="5379" width="10.42578125" style="15" customWidth="1"/>
    <col min="5380" max="5382" width="8.85546875" style="15"/>
    <col min="5383" max="5383" width="13.28515625" style="15" bestFit="1" customWidth="1"/>
    <col min="5384" max="5385" width="8.85546875" style="15"/>
    <col min="5386" max="5386" width="11.7109375" style="15" customWidth="1"/>
    <col min="5387" max="5630" width="8.85546875" style="15"/>
    <col min="5631" max="5632" width="10.42578125" style="15" customWidth="1"/>
    <col min="5633" max="5633" width="11.28515625" style="15" bestFit="1" customWidth="1"/>
    <col min="5634" max="5634" width="10.140625" style="15" customWidth="1"/>
    <col min="5635" max="5635" width="10.42578125" style="15" customWidth="1"/>
    <col min="5636" max="5638" width="8.85546875" style="15"/>
    <col min="5639" max="5639" width="13.28515625" style="15" bestFit="1" customWidth="1"/>
    <col min="5640" max="5641" width="8.85546875" style="15"/>
    <col min="5642" max="5642" width="11.7109375" style="15" customWidth="1"/>
    <col min="5643" max="5886" width="8.85546875" style="15"/>
    <col min="5887" max="5888" width="10.42578125" style="15" customWidth="1"/>
    <col min="5889" max="5889" width="11.28515625" style="15" bestFit="1" customWidth="1"/>
    <col min="5890" max="5890" width="10.140625" style="15" customWidth="1"/>
    <col min="5891" max="5891" width="10.42578125" style="15" customWidth="1"/>
    <col min="5892" max="5894" width="8.85546875" style="15"/>
    <col min="5895" max="5895" width="13.28515625" style="15" bestFit="1" customWidth="1"/>
    <col min="5896" max="5897" width="8.85546875" style="15"/>
    <col min="5898" max="5898" width="11.7109375" style="15" customWidth="1"/>
    <col min="5899" max="6142" width="8.85546875" style="15"/>
    <col min="6143" max="6144" width="10.42578125" style="15" customWidth="1"/>
    <col min="6145" max="6145" width="11.28515625" style="15" bestFit="1" customWidth="1"/>
    <col min="6146" max="6146" width="10.140625" style="15" customWidth="1"/>
    <col min="6147" max="6147" width="10.42578125" style="15" customWidth="1"/>
    <col min="6148" max="6150" width="8.85546875" style="15"/>
    <col min="6151" max="6151" width="13.28515625" style="15" bestFit="1" customWidth="1"/>
    <col min="6152" max="6153" width="8.85546875" style="15"/>
    <col min="6154" max="6154" width="11.7109375" style="15" customWidth="1"/>
    <col min="6155" max="6398" width="8.85546875" style="15"/>
    <col min="6399" max="6400" width="10.42578125" style="15" customWidth="1"/>
    <col min="6401" max="6401" width="11.28515625" style="15" bestFit="1" customWidth="1"/>
    <col min="6402" max="6402" width="10.140625" style="15" customWidth="1"/>
    <col min="6403" max="6403" width="10.42578125" style="15" customWidth="1"/>
    <col min="6404" max="6406" width="8.85546875" style="15"/>
    <col min="6407" max="6407" width="13.28515625" style="15" bestFit="1" customWidth="1"/>
    <col min="6408" max="6409" width="8.85546875" style="15"/>
    <col min="6410" max="6410" width="11.7109375" style="15" customWidth="1"/>
    <col min="6411" max="6654" width="8.85546875" style="15"/>
    <col min="6655" max="6656" width="10.42578125" style="15" customWidth="1"/>
    <col min="6657" max="6657" width="11.28515625" style="15" bestFit="1" customWidth="1"/>
    <col min="6658" max="6658" width="10.140625" style="15" customWidth="1"/>
    <col min="6659" max="6659" width="10.42578125" style="15" customWidth="1"/>
    <col min="6660" max="6662" width="8.85546875" style="15"/>
    <col min="6663" max="6663" width="13.28515625" style="15" bestFit="1" customWidth="1"/>
    <col min="6664" max="6665" width="8.85546875" style="15"/>
    <col min="6666" max="6666" width="11.7109375" style="15" customWidth="1"/>
    <col min="6667" max="6910" width="8.85546875" style="15"/>
    <col min="6911" max="6912" width="10.42578125" style="15" customWidth="1"/>
    <col min="6913" max="6913" width="11.28515625" style="15" bestFit="1" customWidth="1"/>
    <col min="6914" max="6914" width="10.140625" style="15" customWidth="1"/>
    <col min="6915" max="6915" width="10.42578125" style="15" customWidth="1"/>
    <col min="6916" max="6918" width="8.85546875" style="15"/>
    <col min="6919" max="6919" width="13.28515625" style="15" bestFit="1" customWidth="1"/>
    <col min="6920" max="6921" width="8.85546875" style="15"/>
    <col min="6922" max="6922" width="11.7109375" style="15" customWidth="1"/>
    <col min="6923" max="7166" width="8.85546875" style="15"/>
    <col min="7167" max="7168" width="10.42578125" style="15" customWidth="1"/>
    <col min="7169" max="7169" width="11.28515625" style="15" bestFit="1" customWidth="1"/>
    <col min="7170" max="7170" width="10.140625" style="15" customWidth="1"/>
    <col min="7171" max="7171" width="10.42578125" style="15" customWidth="1"/>
    <col min="7172" max="7174" width="8.85546875" style="15"/>
    <col min="7175" max="7175" width="13.28515625" style="15" bestFit="1" customWidth="1"/>
    <col min="7176" max="7177" width="8.85546875" style="15"/>
    <col min="7178" max="7178" width="11.7109375" style="15" customWidth="1"/>
    <col min="7179" max="7422" width="8.85546875" style="15"/>
    <col min="7423" max="7424" width="10.42578125" style="15" customWidth="1"/>
    <col min="7425" max="7425" width="11.28515625" style="15" bestFit="1" customWidth="1"/>
    <col min="7426" max="7426" width="10.140625" style="15" customWidth="1"/>
    <col min="7427" max="7427" width="10.42578125" style="15" customWidth="1"/>
    <col min="7428" max="7430" width="8.85546875" style="15"/>
    <col min="7431" max="7431" width="13.28515625" style="15" bestFit="1" customWidth="1"/>
    <col min="7432" max="7433" width="8.85546875" style="15"/>
    <col min="7434" max="7434" width="11.7109375" style="15" customWidth="1"/>
    <col min="7435" max="7678" width="8.85546875" style="15"/>
    <col min="7679" max="7680" width="10.42578125" style="15" customWidth="1"/>
    <col min="7681" max="7681" width="11.28515625" style="15" bestFit="1" customWidth="1"/>
    <col min="7682" max="7682" width="10.140625" style="15" customWidth="1"/>
    <col min="7683" max="7683" width="10.42578125" style="15" customWidth="1"/>
    <col min="7684" max="7686" width="8.85546875" style="15"/>
    <col min="7687" max="7687" width="13.28515625" style="15" bestFit="1" customWidth="1"/>
    <col min="7688" max="7689" width="8.85546875" style="15"/>
    <col min="7690" max="7690" width="11.7109375" style="15" customWidth="1"/>
    <col min="7691" max="7934" width="8.85546875" style="15"/>
    <col min="7935" max="7936" width="10.42578125" style="15" customWidth="1"/>
    <col min="7937" max="7937" width="11.28515625" style="15" bestFit="1" customWidth="1"/>
    <col min="7938" max="7938" width="10.140625" style="15" customWidth="1"/>
    <col min="7939" max="7939" width="10.42578125" style="15" customWidth="1"/>
    <col min="7940" max="7942" width="8.85546875" style="15"/>
    <col min="7943" max="7943" width="13.28515625" style="15" bestFit="1" customWidth="1"/>
    <col min="7944" max="7945" width="8.85546875" style="15"/>
    <col min="7946" max="7946" width="11.7109375" style="15" customWidth="1"/>
    <col min="7947" max="8190" width="8.85546875" style="15"/>
    <col min="8191" max="8192" width="10.42578125" style="15" customWidth="1"/>
    <col min="8193" max="8193" width="11.28515625" style="15" bestFit="1" customWidth="1"/>
    <col min="8194" max="8194" width="10.140625" style="15" customWidth="1"/>
    <col min="8195" max="8195" width="10.42578125" style="15" customWidth="1"/>
    <col min="8196" max="8198" width="8.85546875" style="15"/>
    <col min="8199" max="8199" width="13.28515625" style="15" bestFit="1" customWidth="1"/>
    <col min="8200" max="8201" width="8.85546875" style="15"/>
    <col min="8202" max="8202" width="11.7109375" style="15" customWidth="1"/>
    <col min="8203" max="8446" width="8.85546875" style="15"/>
    <col min="8447" max="8448" width="10.42578125" style="15" customWidth="1"/>
    <col min="8449" max="8449" width="11.28515625" style="15" bestFit="1" customWidth="1"/>
    <col min="8450" max="8450" width="10.140625" style="15" customWidth="1"/>
    <col min="8451" max="8451" width="10.42578125" style="15" customWidth="1"/>
    <col min="8452" max="8454" width="8.85546875" style="15"/>
    <col min="8455" max="8455" width="13.28515625" style="15" bestFit="1" customWidth="1"/>
    <col min="8456" max="8457" width="8.85546875" style="15"/>
    <col min="8458" max="8458" width="11.7109375" style="15" customWidth="1"/>
    <col min="8459" max="8702" width="8.85546875" style="15"/>
    <col min="8703" max="8704" width="10.42578125" style="15" customWidth="1"/>
    <col min="8705" max="8705" width="11.28515625" style="15" bestFit="1" customWidth="1"/>
    <col min="8706" max="8706" width="10.140625" style="15" customWidth="1"/>
    <col min="8707" max="8707" width="10.42578125" style="15" customWidth="1"/>
    <col min="8708" max="8710" width="8.85546875" style="15"/>
    <col min="8711" max="8711" width="13.28515625" style="15" bestFit="1" customWidth="1"/>
    <col min="8712" max="8713" width="8.85546875" style="15"/>
    <col min="8714" max="8714" width="11.7109375" style="15" customWidth="1"/>
    <col min="8715" max="8958" width="8.85546875" style="15"/>
    <col min="8959" max="8960" width="10.42578125" style="15" customWidth="1"/>
    <col min="8961" max="8961" width="11.28515625" style="15" bestFit="1" customWidth="1"/>
    <col min="8962" max="8962" width="10.140625" style="15" customWidth="1"/>
    <col min="8963" max="8963" width="10.42578125" style="15" customWidth="1"/>
    <col min="8964" max="8966" width="8.85546875" style="15"/>
    <col min="8967" max="8967" width="13.28515625" style="15" bestFit="1" customWidth="1"/>
    <col min="8968" max="8969" width="8.85546875" style="15"/>
    <col min="8970" max="8970" width="11.7109375" style="15" customWidth="1"/>
    <col min="8971" max="9214" width="8.85546875" style="15"/>
    <col min="9215" max="9216" width="10.42578125" style="15" customWidth="1"/>
    <col min="9217" max="9217" width="11.28515625" style="15" bestFit="1" customWidth="1"/>
    <col min="9218" max="9218" width="10.140625" style="15" customWidth="1"/>
    <col min="9219" max="9219" width="10.42578125" style="15" customWidth="1"/>
    <col min="9220" max="9222" width="8.85546875" style="15"/>
    <col min="9223" max="9223" width="13.28515625" style="15" bestFit="1" customWidth="1"/>
    <col min="9224" max="9225" width="8.85546875" style="15"/>
    <col min="9226" max="9226" width="11.7109375" style="15" customWidth="1"/>
    <col min="9227" max="9470" width="8.85546875" style="15"/>
    <col min="9471" max="9472" width="10.42578125" style="15" customWidth="1"/>
    <col min="9473" max="9473" width="11.28515625" style="15" bestFit="1" customWidth="1"/>
    <col min="9474" max="9474" width="10.140625" style="15" customWidth="1"/>
    <col min="9475" max="9475" width="10.42578125" style="15" customWidth="1"/>
    <col min="9476" max="9478" width="8.85546875" style="15"/>
    <col min="9479" max="9479" width="13.28515625" style="15" bestFit="1" customWidth="1"/>
    <col min="9480" max="9481" width="8.85546875" style="15"/>
    <col min="9482" max="9482" width="11.7109375" style="15" customWidth="1"/>
    <col min="9483" max="9726" width="8.85546875" style="15"/>
    <col min="9727" max="9728" width="10.42578125" style="15" customWidth="1"/>
    <col min="9729" max="9729" width="11.28515625" style="15" bestFit="1" customWidth="1"/>
    <col min="9730" max="9730" width="10.140625" style="15" customWidth="1"/>
    <col min="9731" max="9731" width="10.42578125" style="15" customWidth="1"/>
    <col min="9732" max="9734" width="8.85546875" style="15"/>
    <col min="9735" max="9735" width="13.28515625" style="15" bestFit="1" customWidth="1"/>
    <col min="9736" max="9737" width="8.85546875" style="15"/>
    <col min="9738" max="9738" width="11.7109375" style="15" customWidth="1"/>
    <col min="9739" max="9982" width="8.85546875" style="15"/>
    <col min="9983" max="9984" width="10.42578125" style="15" customWidth="1"/>
    <col min="9985" max="9985" width="11.28515625" style="15" bestFit="1" customWidth="1"/>
    <col min="9986" max="9986" width="10.140625" style="15" customWidth="1"/>
    <col min="9987" max="9987" width="10.42578125" style="15" customWidth="1"/>
    <col min="9988" max="9990" width="8.85546875" style="15"/>
    <col min="9991" max="9991" width="13.28515625" style="15" bestFit="1" customWidth="1"/>
    <col min="9992" max="9993" width="8.85546875" style="15"/>
    <col min="9994" max="9994" width="11.7109375" style="15" customWidth="1"/>
    <col min="9995" max="10238" width="8.85546875" style="15"/>
    <col min="10239" max="10240" width="10.42578125" style="15" customWidth="1"/>
    <col min="10241" max="10241" width="11.28515625" style="15" bestFit="1" customWidth="1"/>
    <col min="10242" max="10242" width="10.140625" style="15" customWidth="1"/>
    <col min="10243" max="10243" width="10.42578125" style="15" customWidth="1"/>
    <col min="10244" max="10246" width="8.85546875" style="15"/>
    <col min="10247" max="10247" width="13.28515625" style="15" bestFit="1" customWidth="1"/>
    <col min="10248" max="10249" width="8.85546875" style="15"/>
    <col min="10250" max="10250" width="11.7109375" style="15" customWidth="1"/>
    <col min="10251" max="10494" width="8.85546875" style="15"/>
    <col min="10495" max="10496" width="10.42578125" style="15" customWidth="1"/>
    <col min="10497" max="10497" width="11.28515625" style="15" bestFit="1" customWidth="1"/>
    <col min="10498" max="10498" width="10.140625" style="15" customWidth="1"/>
    <col min="10499" max="10499" width="10.42578125" style="15" customWidth="1"/>
    <col min="10500" max="10502" width="8.85546875" style="15"/>
    <col min="10503" max="10503" width="13.28515625" style="15" bestFit="1" customWidth="1"/>
    <col min="10504" max="10505" width="8.85546875" style="15"/>
    <col min="10506" max="10506" width="11.7109375" style="15" customWidth="1"/>
    <col min="10507" max="10750" width="8.85546875" style="15"/>
    <col min="10751" max="10752" width="10.42578125" style="15" customWidth="1"/>
    <col min="10753" max="10753" width="11.28515625" style="15" bestFit="1" customWidth="1"/>
    <col min="10754" max="10754" width="10.140625" style="15" customWidth="1"/>
    <col min="10755" max="10755" width="10.42578125" style="15" customWidth="1"/>
    <col min="10756" max="10758" width="8.85546875" style="15"/>
    <col min="10759" max="10759" width="13.28515625" style="15" bestFit="1" customWidth="1"/>
    <col min="10760" max="10761" width="8.85546875" style="15"/>
    <col min="10762" max="10762" width="11.7109375" style="15" customWidth="1"/>
    <col min="10763" max="11006" width="8.85546875" style="15"/>
    <col min="11007" max="11008" width="10.42578125" style="15" customWidth="1"/>
    <col min="11009" max="11009" width="11.28515625" style="15" bestFit="1" customWidth="1"/>
    <col min="11010" max="11010" width="10.140625" style="15" customWidth="1"/>
    <col min="11011" max="11011" width="10.42578125" style="15" customWidth="1"/>
    <col min="11012" max="11014" width="8.85546875" style="15"/>
    <col min="11015" max="11015" width="13.28515625" style="15" bestFit="1" customWidth="1"/>
    <col min="11016" max="11017" width="8.85546875" style="15"/>
    <col min="11018" max="11018" width="11.7109375" style="15" customWidth="1"/>
    <col min="11019" max="11262" width="8.85546875" style="15"/>
    <col min="11263" max="11264" width="10.42578125" style="15" customWidth="1"/>
    <col min="11265" max="11265" width="11.28515625" style="15" bestFit="1" customWidth="1"/>
    <col min="11266" max="11266" width="10.140625" style="15" customWidth="1"/>
    <col min="11267" max="11267" width="10.42578125" style="15" customWidth="1"/>
    <col min="11268" max="11270" width="8.85546875" style="15"/>
    <col min="11271" max="11271" width="13.28515625" style="15" bestFit="1" customWidth="1"/>
    <col min="11272" max="11273" width="8.85546875" style="15"/>
    <col min="11274" max="11274" width="11.7109375" style="15" customWidth="1"/>
    <col min="11275" max="11518" width="8.85546875" style="15"/>
    <col min="11519" max="11520" width="10.42578125" style="15" customWidth="1"/>
    <col min="11521" max="11521" width="11.28515625" style="15" bestFit="1" customWidth="1"/>
    <col min="11522" max="11522" width="10.140625" style="15" customWidth="1"/>
    <col min="11523" max="11523" width="10.42578125" style="15" customWidth="1"/>
    <col min="11524" max="11526" width="8.85546875" style="15"/>
    <col min="11527" max="11527" width="13.28515625" style="15" bestFit="1" customWidth="1"/>
    <col min="11528" max="11529" width="8.85546875" style="15"/>
    <col min="11530" max="11530" width="11.7109375" style="15" customWidth="1"/>
    <col min="11531" max="11774" width="8.85546875" style="15"/>
    <col min="11775" max="11776" width="10.42578125" style="15" customWidth="1"/>
    <col min="11777" max="11777" width="11.28515625" style="15" bestFit="1" customWidth="1"/>
    <col min="11778" max="11778" width="10.140625" style="15" customWidth="1"/>
    <col min="11779" max="11779" width="10.42578125" style="15" customWidth="1"/>
    <col min="11780" max="11782" width="8.85546875" style="15"/>
    <col min="11783" max="11783" width="13.28515625" style="15" bestFit="1" customWidth="1"/>
    <col min="11784" max="11785" width="8.85546875" style="15"/>
    <col min="11786" max="11786" width="11.7109375" style="15" customWidth="1"/>
    <col min="11787" max="12030" width="8.85546875" style="15"/>
    <col min="12031" max="12032" width="10.42578125" style="15" customWidth="1"/>
    <col min="12033" max="12033" width="11.28515625" style="15" bestFit="1" customWidth="1"/>
    <col min="12034" max="12034" width="10.140625" style="15" customWidth="1"/>
    <col min="12035" max="12035" width="10.42578125" style="15" customWidth="1"/>
    <col min="12036" max="12038" width="8.85546875" style="15"/>
    <col min="12039" max="12039" width="13.28515625" style="15" bestFit="1" customWidth="1"/>
    <col min="12040" max="12041" width="8.85546875" style="15"/>
    <col min="12042" max="12042" width="11.7109375" style="15" customWidth="1"/>
    <col min="12043" max="12286" width="8.85546875" style="15"/>
    <col min="12287" max="12288" width="10.42578125" style="15" customWidth="1"/>
    <col min="12289" max="12289" width="11.28515625" style="15" bestFit="1" customWidth="1"/>
    <col min="12290" max="12290" width="10.140625" style="15" customWidth="1"/>
    <col min="12291" max="12291" width="10.42578125" style="15" customWidth="1"/>
    <col min="12292" max="12294" width="8.85546875" style="15"/>
    <col min="12295" max="12295" width="13.28515625" style="15" bestFit="1" customWidth="1"/>
    <col min="12296" max="12297" width="8.85546875" style="15"/>
    <col min="12298" max="12298" width="11.7109375" style="15" customWidth="1"/>
    <col min="12299" max="12542" width="8.85546875" style="15"/>
    <col min="12543" max="12544" width="10.42578125" style="15" customWidth="1"/>
    <col min="12545" max="12545" width="11.28515625" style="15" bestFit="1" customWidth="1"/>
    <col min="12546" max="12546" width="10.140625" style="15" customWidth="1"/>
    <col min="12547" max="12547" width="10.42578125" style="15" customWidth="1"/>
    <col min="12548" max="12550" width="8.85546875" style="15"/>
    <col min="12551" max="12551" width="13.28515625" style="15" bestFit="1" customWidth="1"/>
    <col min="12552" max="12553" width="8.85546875" style="15"/>
    <col min="12554" max="12554" width="11.7109375" style="15" customWidth="1"/>
    <col min="12555" max="12798" width="8.85546875" style="15"/>
    <col min="12799" max="12800" width="10.42578125" style="15" customWidth="1"/>
    <col min="12801" max="12801" width="11.28515625" style="15" bestFit="1" customWidth="1"/>
    <col min="12802" max="12802" width="10.140625" style="15" customWidth="1"/>
    <col min="12803" max="12803" width="10.42578125" style="15" customWidth="1"/>
    <col min="12804" max="12806" width="8.85546875" style="15"/>
    <col min="12807" max="12807" width="13.28515625" style="15" bestFit="1" customWidth="1"/>
    <col min="12808" max="12809" width="8.85546875" style="15"/>
    <col min="12810" max="12810" width="11.7109375" style="15" customWidth="1"/>
    <col min="12811" max="13054" width="8.85546875" style="15"/>
    <col min="13055" max="13056" width="10.42578125" style="15" customWidth="1"/>
    <col min="13057" max="13057" width="11.28515625" style="15" bestFit="1" customWidth="1"/>
    <col min="13058" max="13058" width="10.140625" style="15" customWidth="1"/>
    <col min="13059" max="13059" width="10.42578125" style="15" customWidth="1"/>
    <col min="13060" max="13062" width="8.85546875" style="15"/>
    <col min="13063" max="13063" width="13.28515625" style="15" bestFit="1" customWidth="1"/>
    <col min="13064" max="13065" width="8.85546875" style="15"/>
    <col min="13066" max="13066" width="11.7109375" style="15" customWidth="1"/>
    <col min="13067" max="13310" width="8.85546875" style="15"/>
    <col min="13311" max="13312" width="10.42578125" style="15" customWidth="1"/>
    <col min="13313" max="13313" width="11.28515625" style="15" bestFit="1" customWidth="1"/>
    <col min="13314" max="13314" width="10.140625" style="15" customWidth="1"/>
    <col min="13315" max="13315" width="10.42578125" style="15" customWidth="1"/>
    <col min="13316" max="13318" width="8.85546875" style="15"/>
    <col min="13319" max="13319" width="13.28515625" style="15" bestFit="1" customWidth="1"/>
    <col min="13320" max="13321" width="8.85546875" style="15"/>
    <col min="13322" max="13322" width="11.7109375" style="15" customWidth="1"/>
    <col min="13323" max="13566" width="8.85546875" style="15"/>
    <col min="13567" max="13568" width="10.42578125" style="15" customWidth="1"/>
    <col min="13569" max="13569" width="11.28515625" style="15" bestFit="1" customWidth="1"/>
    <col min="13570" max="13570" width="10.140625" style="15" customWidth="1"/>
    <col min="13571" max="13571" width="10.42578125" style="15" customWidth="1"/>
    <col min="13572" max="13574" width="8.85546875" style="15"/>
    <col min="13575" max="13575" width="13.28515625" style="15" bestFit="1" customWidth="1"/>
    <col min="13576" max="13577" width="8.85546875" style="15"/>
    <col min="13578" max="13578" width="11.7109375" style="15" customWidth="1"/>
    <col min="13579" max="13822" width="8.85546875" style="15"/>
    <col min="13823" max="13824" width="10.42578125" style="15" customWidth="1"/>
    <col min="13825" max="13825" width="11.28515625" style="15" bestFit="1" customWidth="1"/>
    <col min="13826" max="13826" width="10.140625" style="15" customWidth="1"/>
    <col min="13827" max="13827" width="10.42578125" style="15" customWidth="1"/>
    <col min="13828" max="13830" width="8.85546875" style="15"/>
    <col min="13831" max="13831" width="13.28515625" style="15" bestFit="1" customWidth="1"/>
    <col min="13832" max="13833" width="8.85546875" style="15"/>
    <col min="13834" max="13834" width="11.7109375" style="15" customWidth="1"/>
    <col min="13835" max="14078" width="8.85546875" style="15"/>
    <col min="14079" max="14080" width="10.42578125" style="15" customWidth="1"/>
    <col min="14081" max="14081" width="11.28515625" style="15" bestFit="1" customWidth="1"/>
    <col min="14082" max="14082" width="10.140625" style="15" customWidth="1"/>
    <col min="14083" max="14083" width="10.42578125" style="15" customWidth="1"/>
    <col min="14084" max="14086" width="8.85546875" style="15"/>
    <col min="14087" max="14087" width="13.28515625" style="15" bestFit="1" customWidth="1"/>
    <col min="14088" max="14089" width="8.85546875" style="15"/>
    <col min="14090" max="14090" width="11.7109375" style="15" customWidth="1"/>
    <col min="14091" max="14334" width="8.85546875" style="15"/>
    <col min="14335" max="14336" width="10.42578125" style="15" customWidth="1"/>
    <col min="14337" max="14337" width="11.28515625" style="15" bestFit="1" customWidth="1"/>
    <col min="14338" max="14338" width="10.140625" style="15" customWidth="1"/>
    <col min="14339" max="14339" width="10.42578125" style="15" customWidth="1"/>
    <col min="14340" max="14342" width="8.85546875" style="15"/>
    <col min="14343" max="14343" width="13.28515625" style="15" bestFit="1" customWidth="1"/>
    <col min="14344" max="14345" width="8.85546875" style="15"/>
    <col min="14346" max="14346" width="11.7109375" style="15" customWidth="1"/>
    <col min="14347" max="14590" width="8.85546875" style="15"/>
    <col min="14591" max="14592" width="10.42578125" style="15" customWidth="1"/>
    <col min="14593" max="14593" width="11.28515625" style="15" bestFit="1" customWidth="1"/>
    <col min="14594" max="14594" width="10.140625" style="15" customWidth="1"/>
    <col min="14595" max="14595" width="10.42578125" style="15" customWidth="1"/>
    <col min="14596" max="14598" width="8.85546875" style="15"/>
    <col min="14599" max="14599" width="13.28515625" style="15" bestFit="1" customWidth="1"/>
    <col min="14600" max="14601" width="8.85546875" style="15"/>
    <col min="14602" max="14602" width="11.7109375" style="15" customWidth="1"/>
    <col min="14603" max="14846" width="8.85546875" style="15"/>
    <col min="14847" max="14848" width="10.42578125" style="15" customWidth="1"/>
    <col min="14849" max="14849" width="11.28515625" style="15" bestFit="1" customWidth="1"/>
    <col min="14850" max="14850" width="10.140625" style="15" customWidth="1"/>
    <col min="14851" max="14851" width="10.42578125" style="15" customWidth="1"/>
    <col min="14852" max="14854" width="8.85546875" style="15"/>
    <col min="14855" max="14855" width="13.28515625" style="15" bestFit="1" customWidth="1"/>
    <col min="14856" max="14857" width="8.85546875" style="15"/>
    <col min="14858" max="14858" width="11.7109375" style="15" customWidth="1"/>
    <col min="14859" max="15102" width="8.85546875" style="15"/>
    <col min="15103" max="15104" width="10.42578125" style="15" customWidth="1"/>
    <col min="15105" max="15105" width="11.28515625" style="15" bestFit="1" customWidth="1"/>
    <col min="15106" max="15106" width="10.140625" style="15" customWidth="1"/>
    <col min="15107" max="15107" width="10.42578125" style="15" customWidth="1"/>
    <col min="15108" max="15110" width="8.85546875" style="15"/>
    <col min="15111" max="15111" width="13.28515625" style="15" bestFit="1" customWidth="1"/>
    <col min="15112" max="15113" width="8.85546875" style="15"/>
    <col min="15114" max="15114" width="11.7109375" style="15" customWidth="1"/>
    <col min="15115" max="15358" width="8.85546875" style="15"/>
    <col min="15359" max="15360" width="10.42578125" style="15" customWidth="1"/>
    <col min="15361" max="15361" width="11.28515625" style="15" bestFit="1" customWidth="1"/>
    <col min="15362" max="15362" width="10.140625" style="15" customWidth="1"/>
    <col min="15363" max="15363" width="10.42578125" style="15" customWidth="1"/>
    <col min="15364" max="15366" width="8.85546875" style="15"/>
    <col min="15367" max="15367" width="13.28515625" style="15" bestFit="1" customWidth="1"/>
    <col min="15368" max="15369" width="8.85546875" style="15"/>
    <col min="15370" max="15370" width="11.7109375" style="15" customWidth="1"/>
    <col min="15371" max="15614" width="8.85546875" style="15"/>
    <col min="15615" max="15616" width="10.42578125" style="15" customWidth="1"/>
    <col min="15617" max="15617" width="11.28515625" style="15" bestFit="1" customWidth="1"/>
    <col min="15618" max="15618" width="10.140625" style="15" customWidth="1"/>
    <col min="15619" max="15619" width="10.42578125" style="15" customWidth="1"/>
    <col min="15620" max="15622" width="8.85546875" style="15"/>
    <col min="15623" max="15623" width="13.28515625" style="15" bestFit="1" customWidth="1"/>
    <col min="15624" max="15625" width="8.85546875" style="15"/>
    <col min="15626" max="15626" width="11.7109375" style="15" customWidth="1"/>
    <col min="15627" max="15870" width="8.85546875" style="15"/>
    <col min="15871" max="15872" width="10.42578125" style="15" customWidth="1"/>
    <col min="15873" max="15873" width="11.28515625" style="15" bestFit="1" customWidth="1"/>
    <col min="15874" max="15874" width="10.140625" style="15" customWidth="1"/>
    <col min="15875" max="15875" width="10.42578125" style="15" customWidth="1"/>
    <col min="15876" max="15878" width="8.85546875" style="15"/>
    <col min="15879" max="15879" width="13.28515625" style="15" bestFit="1" customWidth="1"/>
    <col min="15880" max="15881" width="8.85546875" style="15"/>
    <col min="15882" max="15882" width="11.7109375" style="15" customWidth="1"/>
    <col min="15883" max="16126" width="8.85546875" style="15"/>
    <col min="16127" max="16128" width="10.42578125" style="15" customWidth="1"/>
    <col min="16129" max="16129" width="11.28515625" style="15" bestFit="1" customWidth="1"/>
    <col min="16130" max="16130" width="10.140625" style="15" customWidth="1"/>
    <col min="16131" max="16131" width="10.42578125" style="15" customWidth="1"/>
    <col min="16132" max="16134" width="8.85546875" style="15"/>
    <col min="16135" max="16135" width="13.28515625" style="15" bestFit="1" customWidth="1"/>
    <col min="16136" max="16137" width="8.85546875" style="15"/>
    <col min="16138" max="16138" width="11.7109375" style="15" customWidth="1"/>
    <col min="16139" max="16384" width="8.85546875" style="15"/>
  </cols>
  <sheetData>
    <row r="1" spans="1:16" ht="15.75">
      <c r="A1" s="13">
        <v>40394</v>
      </c>
    </row>
    <row r="2" spans="1:16" ht="15.75">
      <c r="A2" s="16" t="s">
        <v>35</v>
      </c>
      <c r="B2" s="17"/>
      <c r="C2" s="17"/>
      <c r="D2" s="17"/>
      <c r="E2" s="17"/>
    </row>
    <row r="3" spans="1:16" ht="15.75">
      <c r="A3" s="16" t="s">
        <v>36</v>
      </c>
      <c r="B3" s="17"/>
      <c r="C3" s="17"/>
      <c r="D3" s="17"/>
      <c r="E3" s="17"/>
    </row>
    <row r="4" spans="1:16" ht="67.5" customHeight="1" thickBot="1">
      <c r="A4" s="18"/>
      <c r="B4" s="18"/>
      <c r="C4" s="18"/>
      <c r="D4" s="18"/>
      <c r="E4" s="18"/>
      <c r="G4" s="75" t="s">
        <v>37</v>
      </c>
      <c r="H4" s="75"/>
      <c r="I4" s="75"/>
      <c r="J4" s="75"/>
      <c r="K4" s="75"/>
      <c r="L4" s="75"/>
      <c r="M4" s="75"/>
    </row>
    <row r="5" spans="1:16" ht="15.75" thickTop="1">
      <c r="A5" s="19"/>
      <c r="B5" s="20" t="s">
        <v>38</v>
      </c>
      <c r="C5" s="20" t="s">
        <v>2</v>
      </c>
      <c r="D5" s="20" t="s">
        <v>39</v>
      </c>
      <c r="E5" s="21"/>
    </row>
    <row r="6" spans="1:16">
      <c r="A6" s="19" t="s">
        <v>1</v>
      </c>
      <c r="B6" s="22" t="s">
        <v>40</v>
      </c>
      <c r="C6" s="22" t="s">
        <v>41</v>
      </c>
      <c r="D6" s="22" t="s">
        <v>42</v>
      </c>
      <c r="E6" s="23" t="s">
        <v>43</v>
      </c>
    </row>
    <row r="7" spans="1:16">
      <c r="A7" s="19"/>
      <c r="B7" s="22" t="s">
        <v>44</v>
      </c>
      <c r="C7" s="22" t="s">
        <v>45</v>
      </c>
      <c r="D7" s="22" t="s">
        <v>45</v>
      </c>
      <c r="E7" s="23" t="s">
        <v>46</v>
      </c>
      <c r="H7" s="75" t="s">
        <v>47</v>
      </c>
      <c r="I7" s="75"/>
    </row>
    <row r="8" spans="1:16" ht="45">
      <c r="A8" s="24"/>
      <c r="B8" s="25" t="s">
        <v>48</v>
      </c>
      <c r="C8" s="25" t="s">
        <v>49</v>
      </c>
      <c r="D8" s="25" t="s">
        <v>49</v>
      </c>
      <c r="E8" s="26" t="s">
        <v>50</v>
      </c>
      <c r="G8" s="15" t="s">
        <v>0</v>
      </c>
      <c r="H8" s="15" t="s">
        <v>95</v>
      </c>
      <c r="I8" s="15" t="s">
        <v>51</v>
      </c>
      <c r="K8" s="27" t="s">
        <v>78</v>
      </c>
      <c r="L8" s="28" t="s">
        <v>79</v>
      </c>
      <c r="M8" s="28" t="s">
        <v>52</v>
      </c>
    </row>
    <row r="9" spans="1:16">
      <c r="A9" s="19"/>
      <c r="B9" s="29"/>
      <c r="C9" s="29"/>
      <c r="D9" s="29"/>
      <c r="E9" s="30"/>
    </row>
    <row r="10" spans="1:16">
      <c r="A10" s="19">
        <v>1975</v>
      </c>
      <c r="B10" s="31">
        <v>6215</v>
      </c>
      <c r="C10" s="31">
        <v>1250</v>
      </c>
      <c r="D10" s="31">
        <v>900</v>
      </c>
      <c r="E10" s="31">
        <v>201</v>
      </c>
      <c r="H10" s="61"/>
      <c r="K10" s="32" t="e">
        <f>+C10*H$49/H10</f>
        <v>#DIV/0!</v>
      </c>
      <c r="L10" s="15" t="e">
        <f>K10/1000</f>
        <v>#DIV/0!</v>
      </c>
    </row>
    <row r="11" spans="1:16">
      <c r="A11" s="19">
        <v>1976</v>
      </c>
      <c r="B11" s="31">
        <v>6473</v>
      </c>
      <c r="C11" s="31">
        <v>1295</v>
      </c>
      <c r="D11" s="31">
        <v>890</v>
      </c>
      <c r="E11" s="31">
        <v>200</v>
      </c>
      <c r="H11" s="61"/>
      <c r="K11" s="32" t="e">
        <f t="shared" ref="K11:K48" si="0">+C11*H$49/H11</f>
        <v>#DIV/0!</v>
      </c>
      <c r="L11" s="15" t="e">
        <f t="shared" ref="L11:L47" si="1">K11/1000</f>
        <v>#DIV/0!</v>
      </c>
    </row>
    <row r="12" spans="1:16">
      <c r="A12" s="19">
        <v>1977</v>
      </c>
      <c r="B12" s="31">
        <v>5627</v>
      </c>
      <c r="C12" s="31">
        <v>1127</v>
      </c>
      <c r="D12" s="31">
        <v>880</v>
      </c>
      <c r="E12" s="31">
        <v>200</v>
      </c>
      <c r="H12" s="61"/>
      <c r="K12" s="32" t="e">
        <f t="shared" si="0"/>
        <v>#DIV/0!</v>
      </c>
      <c r="L12" s="15" t="e">
        <f t="shared" si="1"/>
        <v>#DIV/0!</v>
      </c>
    </row>
    <row r="13" spans="1:16">
      <c r="A13" s="19">
        <v>1978</v>
      </c>
      <c r="B13" s="31">
        <v>5192</v>
      </c>
      <c r="C13" s="31">
        <v>1048</v>
      </c>
      <c r="D13" s="31">
        <v>801</v>
      </c>
      <c r="E13" s="31">
        <v>202</v>
      </c>
      <c r="H13" s="61"/>
      <c r="K13" s="32" t="e">
        <f t="shared" si="0"/>
        <v>#DIV/0!</v>
      </c>
      <c r="L13" s="15" t="e">
        <f t="shared" si="1"/>
        <v>#DIV/0!</v>
      </c>
    </row>
    <row r="14" spans="1:16" ht="15.75">
      <c r="A14" s="19">
        <v>1979</v>
      </c>
      <c r="B14" s="31">
        <v>7135</v>
      </c>
      <c r="C14" s="31">
        <v>2052</v>
      </c>
      <c r="D14" s="31">
        <v>1395</v>
      </c>
      <c r="E14" s="31">
        <v>288</v>
      </c>
      <c r="G14" s="19">
        <v>1979</v>
      </c>
      <c r="H14">
        <v>111</v>
      </c>
      <c r="I14">
        <v>225055</v>
      </c>
      <c r="K14" s="32">
        <f t="shared" si="0"/>
        <v>6331.6216216216217</v>
      </c>
      <c r="L14" s="15">
        <f t="shared" si="1"/>
        <v>6.3316216216216219</v>
      </c>
      <c r="M14" s="15">
        <f t="shared" ref="M14:M46" si="2">+(K14*1000000)/(I14*1000)</f>
        <v>28.133663422814966</v>
      </c>
      <c r="P14" s="61"/>
    </row>
    <row r="15" spans="1:16" ht="15.75">
      <c r="A15" s="19">
        <v>1980</v>
      </c>
      <c r="B15" s="31">
        <v>6954</v>
      </c>
      <c r="C15" s="31">
        <v>1986</v>
      </c>
      <c r="D15" s="31">
        <v>1370</v>
      </c>
      <c r="E15" s="31">
        <v>286</v>
      </c>
      <c r="G15" s="19">
        <v>1980</v>
      </c>
      <c r="H15">
        <v>120.9</v>
      </c>
      <c r="I15" s="6">
        <v>227726</v>
      </c>
      <c r="K15" s="32">
        <f t="shared" si="0"/>
        <v>5626.178660049628</v>
      </c>
      <c r="L15" s="15">
        <f t="shared" si="1"/>
        <v>5.6261786600496277</v>
      </c>
      <c r="M15" s="15">
        <f t="shared" si="2"/>
        <v>24.705912632064972</v>
      </c>
    </row>
    <row r="16" spans="1:16" ht="15.75">
      <c r="A16" s="19">
        <v>1981</v>
      </c>
      <c r="B16" s="31">
        <v>6717</v>
      </c>
      <c r="C16" s="31">
        <v>1912</v>
      </c>
      <c r="D16" s="31">
        <v>1278</v>
      </c>
      <c r="E16" s="31">
        <v>285</v>
      </c>
      <c r="G16" s="19">
        <v>1981</v>
      </c>
      <c r="H16">
        <v>132.19999999999999</v>
      </c>
      <c r="I16" s="6">
        <v>229966</v>
      </c>
      <c r="K16" s="32">
        <f t="shared" si="0"/>
        <v>4953.5552193645999</v>
      </c>
      <c r="L16" s="15">
        <f t="shared" si="1"/>
        <v>4.9535552193646</v>
      </c>
      <c r="M16" s="15">
        <f t="shared" si="2"/>
        <v>21.540380836143605</v>
      </c>
    </row>
    <row r="17" spans="1:13" ht="15.75">
      <c r="A17" s="19">
        <v>1982</v>
      </c>
      <c r="B17" s="31">
        <v>6395</v>
      </c>
      <c r="C17" s="31">
        <v>1775</v>
      </c>
      <c r="D17" s="31">
        <v>1222</v>
      </c>
      <c r="E17" s="31">
        <v>278</v>
      </c>
      <c r="G17" s="19">
        <v>1982</v>
      </c>
      <c r="H17">
        <v>142.4</v>
      </c>
      <c r="I17" s="6">
        <v>232188</v>
      </c>
      <c r="K17" s="32">
        <f t="shared" si="0"/>
        <v>4269.224016853932</v>
      </c>
      <c r="L17" s="15">
        <f t="shared" si="1"/>
        <v>4.2692240168539319</v>
      </c>
      <c r="M17" s="15">
        <f t="shared" si="2"/>
        <v>18.386927906928573</v>
      </c>
    </row>
    <row r="18" spans="1:13" ht="15.75">
      <c r="A18" s="19">
        <v>1983</v>
      </c>
      <c r="B18" s="31">
        <v>7368</v>
      </c>
      <c r="C18" s="31">
        <v>1795</v>
      </c>
      <c r="D18" s="31">
        <v>1289</v>
      </c>
      <c r="E18" s="31">
        <v>224</v>
      </c>
      <c r="G18" s="19">
        <v>1983</v>
      </c>
      <c r="H18">
        <v>150.4</v>
      </c>
      <c r="I18" s="6">
        <v>234307</v>
      </c>
      <c r="K18" s="32">
        <f t="shared" si="0"/>
        <v>4087.6828457446809</v>
      </c>
      <c r="L18" s="15">
        <f t="shared" si="1"/>
        <v>4.0876828457446805</v>
      </c>
      <c r="M18" s="15">
        <f t="shared" si="2"/>
        <v>17.445841762067207</v>
      </c>
    </row>
    <row r="19" spans="1:13" ht="15.75">
      <c r="A19" s="19">
        <v>1984</v>
      </c>
      <c r="B19" s="31">
        <v>6376</v>
      </c>
      <c r="C19" s="31">
        <v>1638</v>
      </c>
      <c r="D19" s="31">
        <v>1162</v>
      </c>
      <c r="E19" s="31">
        <v>257</v>
      </c>
      <c r="G19" s="19">
        <v>1984</v>
      </c>
      <c r="H19">
        <v>157.9</v>
      </c>
      <c r="I19" s="6">
        <v>236348</v>
      </c>
      <c r="K19" s="32">
        <f t="shared" si="0"/>
        <v>3552.9765674477517</v>
      </c>
      <c r="L19" s="15">
        <f t="shared" si="1"/>
        <v>3.5529765674477516</v>
      </c>
      <c r="M19" s="15">
        <f t="shared" si="2"/>
        <v>15.032818417958905</v>
      </c>
    </row>
    <row r="20" spans="1:13" ht="15.75">
      <c r="A20" s="19">
        <v>1985</v>
      </c>
      <c r="B20" s="31">
        <v>7432</v>
      </c>
      <c r="C20" s="31">
        <v>2088</v>
      </c>
      <c r="D20" s="31">
        <v>1499</v>
      </c>
      <c r="E20" s="31">
        <v>281</v>
      </c>
      <c r="G20" s="19">
        <v>1985</v>
      </c>
      <c r="H20">
        <v>164.8</v>
      </c>
      <c r="I20" s="6">
        <v>238466</v>
      </c>
      <c r="K20" s="32">
        <f t="shared" si="0"/>
        <v>4339.4417475728151</v>
      </c>
      <c r="L20" s="15">
        <f t="shared" si="1"/>
        <v>4.3394417475728151</v>
      </c>
      <c r="M20" s="15">
        <f t="shared" si="2"/>
        <v>18.197318475475811</v>
      </c>
    </row>
    <row r="21" spans="1:13" ht="15.75">
      <c r="A21" s="19">
        <v>1986</v>
      </c>
      <c r="B21" s="31">
        <v>7156</v>
      </c>
      <c r="C21" s="31">
        <v>2009</v>
      </c>
      <c r="D21" s="31">
        <v>1479</v>
      </c>
      <c r="E21" s="31">
        <v>281</v>
      </c>
      <c r="G21" s="19">
        <v>1986</v>
      </c>
      <c r="H21">
        <v>171.4</v>
      </c>
      <c r="I21" s="6">
        <v>240651</v>
      </c>
      <c r="K21" s="32">
        <f t="shared" si="0"/>
        <v>4014.4836639439905</v>
      </c>
      <c r="L21" s="15">
        <f t="shared" si="1"/>
        <v>4.0144836639439907</v>
      </c>
      <c r="M21" s="15">
        <f t="shared" si="2"/>
        <v>16.681765976222788</v>
      </c>
    </row>
    <row r="22" spans="1:13" ht="15.75">
      <c r="A22" s="19">
        <v>1987</v>
      </c>
      <c r="B22" s="31">
        <v>8738</v>
      </c>
      <c r="C22" s="31">
        <v>3391</v>
      </c>
      <c r="D22" s="31">
        <v>2930</v>
      </c>
      <c r="E22" s="31">
        <v>450</v>
      </c>
      <c r="G22" s="19">
        <v>1987</v>
      </c>
      <c r="H22">
        <v>178.1</v>
      </c>
      <c r="I22" s="6">
        <v>242804</v>
      </c>
      <c r="K22" s="32">
        <f t="shared" si="0"/>
        <v>6521.1538461538466</v>
      </c>
      <c r="L22" s="15">
        <f t="shared" si="1"/>
        <v>6.5211538461538465</v>
      </c>
      <c r="M22" s="15">
        <f t="shared" si="2"/>
        <v>26.85768704862295</v>
      </c>
    </row>
    <row r="23" spans="1:13" ht="15.75">
      <c r="A23" s="19">
        <v>1988</v>
      </c>
      <c r="B23" s="31">
        <v>11148</v>
      </c>
      <c r="C23" s="31">
        <v>5896</v>
      </c>
      <c r="D23" s="31">
        <v>4257</v>
      </c>
      <c r="E23" s="31">
        <v>529</v>
      </c>
      <c r="G23" s="19">
        <v>1988</v>
      </c>
      <c r="H23">
        <v>185.2</v>
      </c>
      <c r="I23" s="6">
        <v>245021</v>
      </c>
      <c r="K23" s="32">
        <f t="shared" si="0"/>
        <v>10903.779697624192</v>
      </c>
      <c r="L23" s="15">
        <f t="shared" si="1"/>
        <v>10.903779697624191</v>
      </c>
      <c r="M23" s="15">
        <f t="shared" si="2"/>
        <v>44.501408849136162</v>
      </c>
    </row>
    <row r="24" spans="1:13" ht="15.75">
      <c r="A24" s="19">
        <v>1989</v>
      </c>
      <c r="B24" s="31">
        <v>11696</v>
      </c>
      <c r="C24" s="31">
        <v>6595</v>
      </c>
      <c r="D24" s="31">
        <v>4636</v>
      </c>
      <c r="E24" s="31">
        <v>564</v>
      </c>
      <c r="G24" s="19">
        <v>1989</v>
      </c>
      <c r="H24">
        <v>192.6</v>
      </c>
      <c r="I24" s="6">
        <v>247342</v>
      </c>
      <c r="K24" s="32">
        <f t="shared" si="0"/>
        <v>11727.868639667706</v>
      </c>
      <c r="L24" s="15">
        <f t="shared" si="1"/>
        <v>11.727868639667706</v>
      </c>
      <c r="M24" s="15">
        <f t="shared" si="2"/>
        <v>47.415597187973354</v>
      </c>
    </row>
    <row r="25" spans="1:13" ht="15.75">
      <c r="A25" s="19">
        <v>1990</v>
      </c>
      <c r="B25" s="31">
        <v>12542</v>
      </c>
      <c r="C25" s="31">
        <v>7542</v>
      </c>
      <c r="D25" s="31">
        <v>5266</v>
      </c>
      <c r="E25" s="31">
        <v>601</v>
      </c>
      <c r="G25" s="19">
        <v>1990</v>
      </c>
      <c r="H25">
        <v>201.4</v>
      </c>
      <c r="I25" s="6">
        <v>250132</v>
      </c>
      <c r="K25" s="32">
        <f t="shared" si="0"/>
        <v>12825.893743793446</v>
      </c>
      <c r="L25" s="15">
        <f t="shared" si="1"/>
        <v>12.825893743793445</v>
      </c>
      <c r="M25" s="15">
        <f t="shared" si="2"/>
        <v>51.276500982654937</v>
      </c>
    </row>
    <row r="26" spans="1:13" ht="15.75">
      <c r="A26" s="19">
        <v>1991</v>
      </c>
      <c r="B26" s="31">
        <v>13665</v>
      </c>
      <c r="C26" s="31">
        <v>11105</v>
      </c>
      <c r="D26" s="31">
        <v>8183</v>
      </c>
      <c r="E26" s="31">
        <v>813</v>
      </c>
      <c r="G26" s="19">
        <v>1991</v>
      </c>
      <c r="H26">
        <v>209.9</v>
      </c>
      <c r="I26" s="6">
        <v>253493</v>
      </c>
      <c r="K26" s="32">
        <f t="shared" si="0"/>
        <v>18120.354930919486</v>
      </c>
      <c r="L26" s="15">
        <f t="shared" si="1"/>
        <v>18.120354930919486</v>
      </c>
      <c r="M26" s="15">
        <f t="shared" si="2"/>
        <v>71.482663943065432</v>
      </c>
    </row>
    <row r="27" spans="1:13" ht="15.75">
      <c r="A27" s="19">
        <v>1992</v>
      </c>
      <c r="B27" s="31">
        <v>14097</v>
      </c>
      <c r="C27" s="31">
        <v>13028</v>
      </c>
      <c r="D27" s="31">
        <v>9959</v>
      </c>
      <c r="E27" s="31">
        <v>924</v>
      </c>
      <c r="G27" s="19">
        <v>1992</v>
      </c>
      <c r="H27">
        <v>216.4</v>
      </c>
      <c r="I27" s="6">
        <v>256894</v>
      </c>
      <c r="K27" s="32">
        <f t="shared" si="0"/>
        <v>20619.639556377078</v>
      </c>
      <c r="L27" s="15">
        <f t="shared" si="1"/>
        <v>20.619639556377077</v>
      </c>
      <c r="M27" s="15">
        <f t="shared" si="2"/>
        <v>80.26516600768052</v>
      </c>
    </row>
    <row r="28" spans="1:13" ht="15.75">
      <c r="A28" s="19">
        <v>1993</v>
      </c>
      <c r="B28" s="31">
        <v>15117</v>
      </c>
      <c r="C28" s="31">
        <v>15537</v>
      </c>
      <c r="D28" s="31">
        <v>12028</v>
      </c>
      <c r="E28" s="31">
        <v>1028</v>
      </c>
      <c r="G28" s="19">
        <v>1993</v>
      </c>
      <c r="H28">
        <v>222.5</v>
      </c>
      <c r="I28" s="6">
        <v>260255</v>
      </c>
      <c r="K28" s="32">
        <f t="shared" si="0"/>
        <v>23916.505617977527</v>
      </c>
      <c r="L28" s="15">
        <f t="shared" si="1"/>
        <v>23.916505617977528</v>
      </c>
      <c r="M28" s="15">
        <f t="shared" si="2"/>
        <v>91.896430877322345</v>
      </c>
    </row>
    <row r="29" spans="1:13" ht="15.75">
      <c r="A29" s="19">
        <v>1994</v>
      </c>
      <c r="B29" s="31">
        <v>19017</v>
      </c>
      <c r="C29" s="31">
        <v>21105</v>
      </c>
      <c r="D29" s="31">
        <v>16598</v>
      </c>
      <c r="E29" s="31">
        <v>1110</v>
      </c>
      <c r="G29" s="19">
        <v>1994</v>
      </c>
      <c r="H29">
        <v>227.7</v>
      </c>
      <c r="I29" s="6">
        <v>263436</v>
      </c>
      <c r="K29" s="32">
        <f t="shared" si="0"/>
        <v>31745.553359683796</v>
      </c>
      <c r="L29" s="15">
        <f t="shared" si="1"/>
        <v>31.745553359683797</v>
      </c>
      <c r="M29" s="15">
        <f t="shared" si="2"/>
        <v>120.50575228778069</v>
      </c>
    </row>
    <row r="30" spans="1:13" ht="15.75">
      <c r="A30" s="19">
        <v>1995</v>
      </c>
      <c r="B30" s="31">
        <v>19334</v>
      </c>
      <c r="C30" s="31">
        <v>25956</v>
      </c>
      <c r="D30" s="31">
        <v>20829</v>
      </c>
      <c r="E30" s="31">
        <v>1342</v>
      </c>
      <c r="G30" s="19">
        <v>1995</v>
      </c>
      <c r="H30">
        <v>233.4</v>
      </c>
      <c r="I30" s="6">
        <v>266557</v>
      </c>
      <c r="K30" s="32">
        <f t="shared" si="0"/>
        <v>38088.817480719794</v>
      </c>
      <c r="L30" s="15">
        <f t="shared" si="1"/>
        <v>38.088817480719797</v>
      </c>
      <c r="M30" s="15">
        <f t="shared" si="2"/>
        <v>142.89182981771177</v>
      </c>
    </row>
    <row r="31" spans="1:13" ht="15.75">
      <c r="A31" s="19">
        <v>1996</v>
      </c>
      <c r="B31" s="31">
        <v>19464</v>
      </c>
      <c r="C31" s="31">
        <v>28825</v>
      </c>
      <c r="D31" s="31">
        <v>23157</v>
      </c>
      <c r="E31" s="31">
        <v>1481</v>
      </c>
      <c r="G31" s="19">
        <v>1996</v>
      </c>
      <c r="H31">
        <v>239.1</v>
      </c>
      <c r="I31" s="6">
        <v>269667</v>
      </c>
      <c r="K31" s="32">
        <f t="shared" si="0"/>
        <v>41290.5165202844</v>
      </c>
      <c r="L31" s="15">
        <f t="shared" si="1"/>
        <v>41.290516520284399</v>
      </c>
      <c r="M31" s="15">
        <f t="shared" si="2"/>
        <v>153.11668287289288</v>
      </c>
    </row>
    <row r="32" spans="1:13" ht="15.75">
      <c r="A32" s="19">
        <v>1997</v>
      </c>
      <c r="B32" s="31">
        <v>19391</v>
      </c>
      <c r="C32" s="31">
        <v>30389</v>
      </c>
      <c r="D32" s="31">
        <v>24396</v>
      </c>
      <c r="E32" s="31">
        <v>1567</v>
      </c>
      <c r="G32" s="19">
        <v>1997</v>
      </c>
      <c r="H32">
        <v>244.4</v>
      </c>
      <c r="I32" s="6">
        <v>272912</v>
      </c>
      <c r="K32" s="32">
        <f t="shared" si="0"/>
        <v>42586.876022913253</v>
      </c>
      <c r="L32" s="15">
        <f t="shared" si="1"/>
        <v>42.586876022913252</v>
      </c>
      <c r="M32" s="15">
        <f t="shared" si="2"/>
        <v>156.04618346907887</v>
      </c>
    </row>
    <row r="33" spans="1:13" ht="15.75">
      <c r="A33" s="50">
        <v>1998</v>
      </c>
      <c r="B33" s="51">
        <v>20273</v>
      </c>
      <c r="C33" s="51">
        <v>32340</v>
      </c>
      <c r="D33" s="51">
        <v>27175</v>
      </c>
      <c r="E33" s="51">
        <v>1595</v>
      </c>
      <c r="F33" s="42"/>
      <c r="G33" s="19">
        <v>1998</v>
      </c>
      <c r="H33">
        <v>249.6</v>
      </c>
      <c r="I33" s="44">
        <v>276115</v>
      </c>
      <c r="K33" s="32">
        <f t="shared" si="0"/>
        <v>44376.802884615383</v>
      </c>
      <c r="L33" s="15">
        <f t="shared" si="1"/>
        <v>44.37680288461538</v>
      </c>
      <c r="M33" s="15">
        <f t="shared" si="2"/>
        <v>160.71855163470067</v>
      </c>
    </row>
    <row r="34" spans="1:13" ht="15.75">
      <c r="A34" s="50">
        <v>1999</v>
      </c>
      <c r="B34" s="51">
        <v>19259</v>
      </c>
      <c r="C34" s="51">
        <v>31901</v>
      </c>
      <c r="D34" s="51">
        <v>27604</v>
      </c>
      <c r="E34" s="51">
        <v>1656</v>
      </c>
      <c r="F34" s="42"/>
      <c r="G34" s="19">
        <v>1999</v>
      </c>
      <c r="H34">
        <v>254.6</v>
      </c>
      <c r="I34" s="44">
        <v>279295</v>
      </c>
      <c r="K34" s="32">
        <f t="shared" si="0"/>
        <v>42914.738805970148</v>
      </c>
      <c r="L34" s="15">
        <f t="shared" si="1"/>
        <v>42.914738805970146</v>
      </c>
      <c r="M34" s="15">
        <f t="shared" si="2"/>
        <v>153.65380263151917</v>
      </c>
    </row>
    <row r="35" spans="1:13" ht="15.75">
      <c r="A35" s="50">
        <v>2000</v>
      </c>
      <c r="B35" s="51">
        <v>19277</v>
      </c>
      <c r="C35" s="51">
        <v>32296</v>
      </c>
      <c r="D35" s="51">
        <v>27803</v>
      </c>
      <c r="E35" s="51">
        <v>1675</v>
      </c>
      <c r="F35" s="42"/>
      <c r="G35" s="19">
        <v>2000</v>
      </c>
      <c r="H35">
        <v>260.89999999999998</v>
      </c>
      <c r="I35" s="44">
        <v>282162</v>
      </c>
      <c r="K35" s="32">
        <f t="shared" si="0"/>
        <v>42397.010348792646</v>
      </c>
      <c r="L35" s="15">
        <f t="shared" si="1"/>
        <v>42.397010348792648</v>
      </c>
      <c r="M35" s="15">
        <f t="shared" si="2"/>
        <v>150.25769008155828</v>
      </c>
    </row>
    <row r="36" spans="1:13" ht="15.75">
      <c r="A36" s="50">
        <v>2001</v>
      </c>
      <c r="B36" s="51">
        <v>19593</v>
      </c>
      <c r="C36" s="51">
        <v>33376</v>
      </c>
      <c r="D36" s="51">
        <v>29043</v>
      </c>
      <c r="E36" s="51">
        <v>1704</v>
      </c>
      <c r="F36" s="42"/>
      <c r="G36" s="19">
        <v>2001</v>
      </c>
      <c r="H36">
        <v>267.89999999999998</v>
      </c>
      <c r="I36" s="45">
        <v>284969</v>
      </c>
      <c r="K36" s="32">
        <f t="shared" si="0"/>
        <v>42669.95147443076</v>
      </c>
      <c r="L36" s="15">
        <f t="shared" si="1"/>
        <v>42.669951474430761</v>
      </c>
      <c r="M36" s="15">
        <f t="shared" si="2"/>
        <v>149.73541499051041</v>
      </c>
    </row>
    <row r="37" spans="1:13" ht="15.75">
      <c r="A37" s="52">
        <v>2002</v>
      </c>
      <c r="B37" s="51">
        <v>21703</v>
      </c>
      <c r="C37" s="51">
        <v>38199</v>
      </c>
      <c r="D37" s="51">
        <v>33737</v>
      </c>
      <c r="E37" s="51">
        <v>1760.0792517163525</v>
      </c>
      <c r="F37" s="42"/>
      <c r="G37" s="33">
        <v>2002</v>
      </c>
      <c r="H37">
        <v>274.10000000000002</v>
      </c>
      <c r="I37" s="45">
        <v>287625</v>
      </c>
      <c r="K37" s="32">
        <f t="shared" si="0"/>
        <v>47731.329806639907</v>
      </c>
      <c r="L37" s="15">
        <f t="shared" si="1"/>
        <v>47.731329806639906</v>
      </c>
      <c r="M37" s="15">
        <f t="shared" si="2"/>
        <v>165.94986460370242</v>
      </c>
    </row>
    <row r="38" spans="1:13" ht="15.75">
      <c r="A38" s="52">
        <v>2003</v>
      </c>
      <c r="B38" s="51">
        <v>22024</v>
      </c>
      <c r="C38" s="51">
        <v>38657</v>
      </c>
      <c r="D38" s="51">
        <v>34012</v>
      </c>
      <c r="E38" s="51">
        <v>1755.2215764620414</v>
      </c>
      <c r="F38" s="42"/>
      <c r="G38" s="33">
        <v>2003</v>
      </c>
      <c r="H38">
        <v>278.10000000000002</v>
      </c>
      <c r="I38" s="45">
        <v>290108</v>
      </c>
      <c r="K38" s="32">
        <f t="shared" si="0"/>
        <v>47608.854728514918</v>
      </c>
      <c r="L38" s="15">
        <f t="shared" si="1"/>
        <v>47.60885472851492</v>
      </c>
      <c r="M38" s="15">
        <f t="shared" si="2"/>
        <v>164.10734874086518</v>
      </c>
    </row>
    <row r="39" spans="1:13" ht="15.75">
      <c r="A39" s="50">
        <v>2004</v>
      </c>
      <c r="B39" s="51">
        <v>22270</v>
      </c>
      <c r="C39" s="51">
        <v>40024</v>
      </c>
      <c r="D39" s="51">
        <v>35300</v>
      </c>
      <c r="E39" s="51">
        <v>1797.2159856308936</v>
      </c>
      <c r="F39" s="42"/>
      <c r="G39" s="19">
        <v>2004</v>
      </c>
      <c r="H39">
        <v>283.10000000000002</v>
      </c>
      <c r="I39" s="45">
        <v>292805</v>
      </c>
      <c r="K39" s="32">
        <f t="shared" si="0"/>
        <v>48421.82974214058</v>
      </c>
      <c r="L39" s="15">
        <f t="shared" si="1"/>
        <v>48.421829742140581</v>
      </c>
      <c r="M39" s="15">
        <f t="shared" si="2"/>
        <v>165.37227759819874</v>
      </c>
    </row>
    <row r="40" spans="1:13" ht="15.75">
      <c r="A40" s="50">
        <v>2005</v>
      </c>
      <c r="B40" s="51">
        <v>22752</v>
      </c>
      <c r="C40" s="51">
        <v>42410</v>
      </c>
      <c r="D40" s="51">
        <v>37465</v>
      </c>
      <c r="E40" s="51">
        <v>1864.0119549929677</v>
      </c>
      <c r="F40" s="42"/>
      <c r="G40" s="19">
        <v>2005</v>
      </c>
      <c r="H40">
        <v>289.2</v>
      </c>
      <c r="I40" s="45">
        <v>295517</v>
      </c>
      <c r="K40" s="32">
        <f t="shared" si="0"/>
        <v>50226.227524204704</v>
      </c>
      <c r="L40" s="15">
        <f t="shared" si="1"/>
        <v>50.226227524204702</v>
      </c>
      <c r="M40" s="15">
        <f t="shared" si="2"/>
        <v>169.960535347221</v>
      </c>
    </row>
    <row r="41" spans="1:13" ht="15.75">
      <c r="A41" s="50">
        <v>2006</v>
      </c>
      <c r="B41" s="51">
        <v>23042.2</v>
      </c>
      <c r="C41" s="51">
        <v>44387.565999999999</v>
      </c>
      <c r="D41" s="51">
        <v>39072.222000000002</v>
      </c>
      <c r="E41" s="51">
        <v>1926.3597225959327</v>
      </c>
      <c r="F41" s="42"/>
      <c r="G41" s="19">
        <v>2006</v>
      </c>
      <c r="H41">
        <v>296.5</v>
      </c>
      <c r="I41" s="45">
        <v>298380</v>
      </c>
      <c r="K41" s="32">
        <f t="shared" si="0"/>
        <v>51274.001197301855</v>
      </c>
      <c r="L41" s="15">
        <f t="shared" si="1"/>
        <v>51.274001197301857</v>
      </c>
      <c r="M41" s="15">
        <f t="shared" si="2"/>
        <v>171.8412802376227</v>
      </c>
    </row>
    <row r="42" spans="1:13" ht="15.75">
      <c r="A42" s="52">
        <v>2007</v>
      </c>
      <c r="B42" s="53">
        <v>24583.94</v>
      </c>
      <c r="C42" s="53">
        <v>48539.993999999999</v>
      </c>
      <c r="D42" s="53">
        <v>42507.92</v>
      </c>
      <c r="E42" s="54">
        <f t="shared" ref="E42:E50" si="3">C42*1000/B42</f>
        <v>1974.4595048637445</v>
      </c>
      <c r="F42" s="42"/>
      <c r="G42" s="33">
        <v>2007</v>
      </c>
      <c r="H42">
        <v>303.39999999999998</v>
      </c>
      <c r="I42" s="45">
        <v>301231</v>
      </c>
      <c r="K42" s="32">
        <f t="shared" si="0"/>
        <v>54795.477735662498</v>
      </c>
      <c r="L42" s="15">
        <f t="shared" si="1"/>
        <v>54.795477735662502</v>
      </c>
      <c r="M42" s="15">
        <f t="shared" si="2"/>
        <v>181.90517488459852</v>
      </c>
    </row>
    <row r="43" spans="1:13" ht="15.75">
      <c r="A43" s="52">
        <v>2008</v>
      </c>
      <c r="B43" s="51">
        <v>24756.743999999999</v>
      </c>
      <c r="C43" s="51">
        <v>50669.262999999999</v>
      </c>
      <c r="D43" s="51">
        <v>44260.36</v>
      </c>
      <c r="E43" s="51">
        <f t="shared" si="3"/>
        <v>2046.685258772317</v>
      </c>
      <c r="F43" s="42"/>
      <c r="G43" s="33">
        <v>2008</v>
      </c>
      <c r="H43">
        <v>310.3</v>
      </c>
      <c r="I43" s="45">
        <v>304094</v>
      </c>
      <c r="K43" s="32">
        <f t="shared" si="0"/>
        <v>55927.240017724784</v>
      </c>
      <c r="L43" s="15">
        <f t="shared" si="1"/>
        <v>55.927240017724785</v>
      </c>
      <c r="M43" s="15">
        <f t="shared" si="2"/>
        <v>183.91431602637601</v>
      </c>
    </row>
    <row r="44" spans="1:13" ht="15.75">
      <c r="A44" s="55">
        <v>2009</v>
      </c>
      <c r="B44" s="56">
        <v>27041.498</v>
      </c>
      <c r="C44" s="56">
        <v>59239.462</v>
      </c>
      <c r="D44" s="56"/>
      <c r="E44" s="51">
        <f t="shared" si="3"/>
        <v>2190.6871431456939</v>
      </c>
      <c r="F44" s="42"/>
      <c r="G44" s="34">
        <v>2009</v>
      </c>
      <c r="H44">
        <v>315.60000000000002</v>
      </c>
      <c r="I44" s="45">
        <v>306772</v>
      </c>
      <c r="K44" s="32">
        <f t="shared" si="0"/>
        <v>64288.706384664125</v>
      </c>
      <c r="L44" s="15">
        <f t="shared" si="1"/>
        <v>64.288706384664124</v>
      </c>
      <c r="M44" s="15">
        <f t="shared" si="2"/>
        <v>209.56510497915104</v>
      </c>
    </row>
    <row r="45" spans="1:13" ht="15.75">
      <c r="A45" s="57">
        <v>2010</v>
      </c>
      <c r="B45" s="58">
        <f>27367757/1000</f>
        <v>27367.757000000001</v>
      </c>
      <c r="C45" s="59">
        <f>59562031/1000</f>
        <v>59562.031000000003</v>
      </c>
      <c r="D45" s="59"/>
      <c r="E45" s="51">
        <f t="shared" si="3"/>
        <v>2176.3577848195596</v>
      </c>
      <c r="F45" s="42"/>
      <c r="G45" s="35">
        <v>2010</v>
      </c>
      <c r="H45">
        <v>318.60000000000002</v>
      </c>
      <c r="I45" s="44">
        <v>309350</v>
      </c>
      <c r="K45" s="32">
        <f t="shared" si="0"/>
        <v>64030.118071249213</v>
      </c>
      <c r="L45" s="15">
        <f t="shared" si="1"/>
        <v>64.03011807124922</v>
      </c>
      <c r="M45" s="15">
        <f t="shared" si="2"/>
        <v>206.98276409002494</v>
      </c>
    </row>
    <row r="46" spans="1:13" ht="15.75">
      <c r="A46" s="60">
        <v>2011</v>
      </c>
      <c r="B46" s="60">
        <f>27911726/1000</f>
        <v>27911.725999999999</v>
      </c>
      <c r="C46" s="60">
        <f>62906161/1000</f>
        <v>62906.161</v>
      </c>
      <c r="D46" s="60"/>
      <c r="E46" s="60">
        <f t="shared" si="3"/>
        <v>2253.753888240376</v>
      </c>
      <c r="F46" s="42"/>
      <c r="G46" s="42">
        <v>2011</v>
      </c>
      <c r="H46">
        <v>323.89999999999998</v>
      </c>
      <c r="I46" s="44">
        <v>311592</v>
      </c>
      <c r="K46" s="32">
        <f t="shared" si="0"/>
        <v>66518.555549552329</v>
      </c>
      <c r="L46" s="15">
        <f t="shared" si="1"/>
        <v>66.518555549552332</v>
      </c>
      <c r="M46" s="15">
        <f t="shared" si="2"/>
        <v>213.47966427107349</v>
      </c>
    </row>
    <row r="47" spans="1:13" ht="15.75">
      <c r="A47" s="48">
        <v>2012</v>
      </c>
      <c r="B47" s="46">
        <f>27848264/1000</f>
        <v>27848.263999999999</v>
      </c>
      <c r="C47" s="47">
        <f>64128627/1000</f>
        <v>64128.627</v>
      </c>
      <c r="D47" s="47"/>
      <c r="E47" s="60">
        <f t="shared" si="3"/>
        <v>2302.7872401669274</v>
      </c>
      <c r="F47" s="42"/>
      <c r="G47" s="42">
        <v>2012</v>
      </c>
      <c r="H47">
        <v>330.8</v>
      </c>
      <c r="I47" s="43">
        <v>313914</v>
      </c>
      <c r="K47" s="32">
        <f t="shared" si="0"/>
        <v>66396.779768742432</v>
      </c>
      <c r="L47" s="15">
        <f t="shared" si="1"/>
        <v>66.396779768742434</v>
      </c>
      <c r="M47" s="15">
        <f>+(K47*1000000)/(I47*1000)</f>
        <v>211.51264285359184</v>
      </c>
    </row>
    <row r="48" spans="1:13" ht="15.75">
      <c r="A48" s="46">
        <v>2013</v>
      </c>
      <c r="B48" s="46">
        <v>28821.785</v>
      </c>
      <c r="C48" s="47">
        <v>68081.72</v>
      </c>
      <c r="D48" s="47"/>
      <c r="E48" s="60">
        <f t="shared" si="3"/>
        <v>2362.1618161401175</v>
      </c>
      <c r="F48" s="42"/>
      <c r="G48" s="42">
        <v>2013</v>
      </c>
      <c r="H48">
        <v>336.6</v>
      </c>
      <c r="I48" s="49">
        <v>316128.83899999998</v>
      </c>
      <c r="K48" s="32">
        <f t="shared" si="0"/>
        <v>69275.071598336304</v>
      </c>
      <c r="L48" s="15">
        <f t="shared" ref="L48" si="4">K48/1000</f>
        <v>69.275071598336311</v>
      </c>
      <c r="M48" s="15">
        <f>+(K48*1000000)/(I48*1000)</f>
        <v>219.13556452955027</v>
      </c>
    </row>
    <row r="49" spans="1:13" ht="15.75">
      <c r="A49" s="14">
        <v>2014</v>
      </c>
      <c r="B49" s="14">
        <v>28537.907999999999</v>
      </c>
      <c r="C49" s="36">
        <v>68339.180999999997</v>
      </c>
      <c r="D49" s="36"/>
      <c r="E49" s="60">
        <f t="shared" si="3"/>
        <v>2394.6808224344968</v>
      </c>
      <c r="G49" s="15">
        <v>2014</v>
      </c>
      <c r="H49">
        <v>342.5</v>
      </c>
      <c r="I49" s="49">
        <v>316128.83899999998</v>
      </c>
      <c r="K49" s="32">
        <f t="shared" ref="K49" si="5">+C49*H$49/H49</f>
        <v>68339.180999999997</v>
      </c>
      <c r="L49" s="15">
        <f t="shared" ref="L49" si="6">K49/1000</f>
        <v>68.339180999999996</v>
      </c>
      <c r="M49" s="15">
        <f>+(K49*1000000)/(I49*1000)</f>
        <v>216.17509245969174</v>
      </c>
    </row>
    <row r="50" spans="1:13" ht="15.75">
      <c r="A50" s="14">
        <v>2015</v>
      </c>
      <c r="B50" s="73">
        <v>28081.707999999999</v>
      </c>
      <c r="C50" s="73">
        <v>68524.975000000006</v>
      </c>
      <c r="D50" s="36"/>
      <c r="E50" s="60">
        <f t="shared" si="3"/>
        <v>2440.1996844351493</v>
      </c>
      <c r="G50" s="15">
        <v>2015</v>
      </c>
      <c r="H50">
        <v>348.8</v>
      </c>
      <c r="I50" s="49"/>
      <c r="K50" s="32">
        <f t="shared" ref="K50" si="7">+C50*H$49/H50</f>
        <v>67287.281930905971</v>
      </c>
      <c r="L50" s="15">
        <f t="shared" ref="L50" si="8">K50/1000</f>
        <v>67.287281930905976</v>
      </c>
    </row>
    <row r="51" spans="1:13">
      <c r="B51" s="15"/>
      <c r="C51" s="36"/>
      <c r="D51" s="36"/>
      <c r="E51" s="36"/>
    </row>
    <row r="52" spans="1:13" ht="15.75">
      <c r="A52" s="37" t="s">
        <v>53</v>
      </c>
      <c r="C52" s="36"/>
      <c r="D52" s="36"/>
      <c r="E52" s="36"/>
    </row>
    <row r="53" spans="1:13" ht="15.75">
      <c r="A53" s="37"/>
      <c r="C53" s="36"/>
      <c r="D53" s="36"/>
      <c r="E53" s="36"/>
    </row>
    <row r="54" spans="1:13">
      <c r="A54" s="14" t="s">
        <v>54</v>
      </c>
      <c r="C54" s="36"/>
      <c r="D54" s="36"/>
      <c r="E54" s="36"/>
    </row>
    <row r="55" spans="1:13" ht="15.95" customHeight="1">
      <c r="A55" s="76" t="s">
        <v>55</v>
      </c>
      <c r="B55" s="76"/>
      <c r="C55" s="76"/>
      <c r="D55" s="76"/>
      <c r="E55" s="76"/>
    </row>
    <row r="56" spans="1:13">
      <c r="A56" s="76"/>
      <c r="B56" s="76"/>
      <c r="C56" s="76"/>
      <c r="D56" s="76"/>
      <c r="E56" s="76"/>
    </row>
    <row r="57" spans="1:13">
      <c r="A57" s="76"/>
      <c r="B57" s="76"/>
      <c r="C57" s="76"/>
      <c r="D57" s="76"/>
      <c r="E57" s="76"/>
    </row>
    <row r="60" spans="1:13">
      <c r="A60" s="14" t="s">
        <v>62</v>
      </c>
      <c r="B60" s="14" t="s">
        <v>63</v>
      </c>
    </row>
    <row r="61" spans="1:13">
      <c r="B61" s="14" t="s">
        <v>64</v>
      </c>
      <c r="C61" s="14" t="s">
        <v>66</v>
      </c>
    </row>
    <row r="62" spans="1:13">
      <c r="C62" s="14" t="s">
        <v>65</v>
      </c>
    </row>
    <row r="63" spans="1:13">
      <c r="C63" s="14" t="s">
        <v>67</v>
      </c>
    </row>
    <row r="66" spans="2:2">
      <c r="B66" s="14" t="s">
        <v>80</v>
      </c>
    </row>
    <row r="67" spans="2:2">
      <c r="B67" s="14" t="s">
        <v>81</v>
      </c>
    </row>
  </sheetData>
  <mergeCells count="3">
    <mergeCell ref="G4:M4"/>
    <mergeCell ref="H7:I7"/>
    <mergeCell ref="A55:E57"/>
  </mergeCells>
  <pageMargins left="0.75" right="0.75" top="1" bottom="1" header="0.5" footer="0.5"/>
  <pageSetup scale="5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tabSelected="1" workbookViewId="0">
      <selection activeCell="B1" sqref="B1"/>
    </sheetView>
  </sheetViews>
  <sheetFormatPr defaultColWidth="12.5703125" defaultRowHeight="15.75"/>
  <cols>
    <col min="1" max="1" width="12.5703125" style="64"/>
    <col min="2" max="2" width="8.85546875"/>
    <col min="3" max="3" width="12.5703125" style="64"/>
    <col min="4" max="4" width="19" style="70" bestFit="1" customWidth="1"/>
    <col min="5" max="16384" width="12.5703125" style="64"/>
  </cols>
  <sheetData>
    <row r="1" spans="1:9" ht="94.5">
      <c r="A1" s="63" t="s">
        <v>74</v>
      </c>
      <c r="B1" s="1" t="s">
        <v>94</v>
      </c>
      <c r="C1" s="63" t="s">
        <v>75</v>
      </c>
      <c r="D1" s="69" t="s">
        <v>90</v>
      </c>
      <c r="E1" s="74" t="s">
        <v>88</v>
      </c>
      <c r="F1" s="74" t="s">
        <v>91</v>
      </c>
      <c r="G1" s="74" t="s">
        <v>89</v>
      </c>
      <c r="H1" s="74" t="s">
        <v>92</v>
      </c>
      <c r="I1" s="64" t="s">
        <v>87</v>
      </c>
    </row>
    <row r="2" spans="1:9">
      <c r="A2" s="65">
        <v>1979</v>
      </c>
      <c r="B2">
        <v>111</v>
      </c>
      <c r="C2" s="66"/>
    </row>
    <row r="3" spans="1:9">
      <c r="A3" s="65">
        <v>1980</v>
      </c>
      <c r="B3">
        <v>120.9</v>
      </c>
      <c r="C3" s="66"/>
    </row>
    <row r="4" spans="1:9">
      <c r="A4" s="65">
        <v>1981</v>
      </c>
      <c r="B4">
        <v>132.19999999999999</v>
      </c>
      <c r="C4" s="66"/>
    </row>
    <row r="5" spans="1:9">
      <c r="A5" s="65">
        <v>1982</v>
      </c>
      <c r="B5">
        <v>142.4</v>
      </c>
      <c r="C5" s="66"/>
    </row>
    <row r="6" spans="1:9">
      <c r="A6" s="65">
        <v>1983</v>
      </c>
      <c r="B6">
        <v>150.4</v>
      </c>
      <c r="C6" s="66"/>
    </row>
    <row r="7" spans="1:9">
      <c r="A7" s="65">
        <v>1984</v>
      </c>
      <c r="B7">
        <v>157.9</v>
      </c>
      <c r="C7" s="66"/>
    </row>
    <row r="8" spans="1:9">
      <c r="A8" s="65">
        <v>1985</v>
      </c>
      <c r="B8">
        <v>164.8</v>
      </c>
      <c r="C8" s="66"/>
    </row>
    <row r="9" spans="1:9">
      <c r="A9" s="65">
        <v>1986</v>
      </c>
      <c r="B9">
        <v>171.4</v>
      </c>
      <c r="C9" s="66"/>
    </row>
    <row r="10" spans="1:9">
      <c r="A10" s="65">
        <v>1987</v>
      </c>
      <c r="B10">
        <v>178.1</v>
      </c>
      <c r="C10" s="66"/>
    </row>
    <row r="11" spans="1:9">
      <c r="A11" s="65">
        <v>1988</v>
      </c>
      <c r="B11">
        <v>185.2</v>
      </c>
      <c r="C11" s="66"/>
    </row>
    <row r="12" spans="1:9">
      <c r="A12" s="65">
        <v>1989</v>
      </c>
      <c r="B12">
        <v>192.6</v>
      </c>
      <c r="C12" s="66"/>
    </row>
    <row r="13" spans="1:9">
      <c r="A13" s="65">
        <v>1990</v>
      </c>
      <c r="B13">
        <v>201.4</v>
      </c>
      <c r="C13" s="66"/>
    </row>
    <row r="14" spans="1:9">
      <c r="A14" s="65">
        <v>1991</v>
      </c>
      <c r="B14">
        <v>209.9</v>
      </c>
      <c r="C14" s="66"/>
    </row>
    <row r="15" spans="1:9">
      <c r="A15" s="65">
        <v>1992</v>
      </c>
      <c r="B15">
        <v>216.4</v>
      </c>
      <c r="C15" s="66"/>
    </row>
    <row r="16" spans="1:9">
      <c r="A16" s="65">
        <v>1993</v>
      </c>
      <c r="B16">
        <v>222.5</v>
      </c>
      <c r="C16" s="66"/>
    </row>
    <row r="17" spans="1:9">
      <c r="A17" s="65">
        <v>1994</v>
      </c>
      <c r="B17">
        <v>227.7</v>
      </c>
      <c r="C17" s="66"/>
    </row>
    <row r="18" spans="1:9">
      <c r="A18" s="65">
        <v>1995</v>
      </c>
      <c r="B18">
        <v>233.4</v>
      </c>
      <c r="C18" s="66"/>
    </row>
    <row r="19" spans="1:9">
      <c r="A19" s="65">
        <v>1996</v>
      </c>
      <c r="B19">
        <v>239.1</v>
      </c>
      <c r="C19" s="66"/>
    </row>
    <row r="20" spans="1:9">
      <c r="A20" s="65">
        <v>1997</v>
      </c>
      <c r="B20">
        <v>244.4</v>
      </c>
      <c r="C20" s="66">
        <v>0</v>
      </c>
      <c r="D20" s="70">
        <v>0</v>
      </c>
    </row>
    <row r="21" spans="1:9">
      <c r="A21" s="65">
        <v>1998</v>
      </c>
      <c r="B21">
        <v>249.6</v>
      </c>
      <c r="C21" s="67">
        <v>15652</v>
      </c>
      <c r="D21" s="71">
        <f>C21*($B$37/$B21)</f>
        <v>21477.604166666664</v>
      </c>
      <c r="E21" s="64">
        <v>508.97199999999998</v>
      </c>
      <c r="F21" s="71">
        <f>E21*($B$37/$B21)</f>
        <v>698.40909455128201</v>
      </c>
      <c r="G21" s="64">
        <v>15143.468000000001</v>
      </c>
      <c r="H21" s="71">
        <f>G21*$B$37/$B21</f>
        <v>20779.798838141025</v>
      </c>
      <c r="I21" s="66">
        <f>E21+G21-C21</f>
        <v>0.44000000000050932</v>
      </c>
    </row>
    <row r="22" spans="1:9">
      <c r="A22" s="65">
        <v>1999</v>
      </c>
      <c r="B22">
        <v>254.6</v>
      </c>
      <c r="C22" s="67">
        <v>20211</v>
      </c>
      <c r="D22" s="71">
        <f t="shared" ref="D22:D38" si="0">C22*($B$37/$B22)</f>
        <v>27188.796150824823</v>
      </c>
      <c r="E22" s="64">
        <v>812.404</v>
      </c>
      <c r="F22" s="71">
        <f t="shared" ref="F22:F38" si="1">E22*($B$37/$B22)</f>
        <v>1092.8844069128045</v>
      </c>
      <c r="G22" s="64">
        <v>19398.625</v>
      </c>
      <c r="H22" s="71">
        <f t="shared" ref="H22:H38" si="2">G22*$B$37/$B22</f>
        <v>26095.950756087983</v>
      </c>
      <c r="I22" s="66">
        <f t="shared" ref="I22:I37" si="3">E22+G22-C22</f>
        <v>2.899999999863212E-2</v>
      </c>
    </row>
    <row r="23" spans="1:9">
      <c r="A23" s="65">
        <v>2000</v>
      </c>
      <c r="B23">
        <v>260.89999999999998</v>
      </c>
      <c r="C23" s="67">
        <v>20667</v>
      </c>
      <c r="D23" s="71">
        <f t="shared" si="0"/>
        <v>27130.88348026064</v>
      </c>
      <c r="E23" s="64">
        <v>977.64099999999996</v>
      </c>
      <c r="F23" s="71">
        <f t="shared" si="1"/>
        <v>1283.411431582982</v>
      </c>
      <c r="G23" s="64">
        <v>19689.359</v>
      </c>
      <c r="H23" s="71">
        <f t="shared" si="2"/>
        <v>25847.472048677657</v>
      </c>
      <c r="I23" s="66">
        <f t="shared" si="3"/>
        <v>0</v>
      </c>
    </row>
    <row r="24" spans="1:9">
      <c r="A24" s="65">
        <v>2001</v>
      </c>
      <c r="B24">
        <v>267.89999999999998</v>
      </c>
      <c r="C24" s="67">
        <v>27422</v>
      </c>
      <c r="D24" s="71">
        <f t="shared" si="0"/>
        <v>35057.988055244496</v>
      </c>
      <c r="E24" s="64">
        <v>4994.8770000000004</v>
      </c>
      <c r="F24" s="71">
        <f t="shared" si="1"/>
        <v>6385.7610022396429</v>
      </c>
      <c r="G24" s="64">
        <v>22427.228999999999</v>
      </c>
      <c r="H24" s="71">
        <f t="shared" si="2"/>
        <v>28672.362569988803</v>
      </c>
      <c r="I24" s="66">
        <f t="shared" si="3"/>
        <v>0.10599999999976717</v>
      </c>
    </row>
    <row r="25" spans="1:9">
      <c r="A25" s="65">
        <v>2002</v>
      </c>
      <c r="B25">
        <v>274.10000000000002</v>
      </c>
      <c r="C25" s="67">
        <v>27936</v>
      </c>
      <c r="D25" s="71">
        <f t="shared" si="0"/>
        <v>34907.260124042317</v>
      </c>
      <c r="E25" s="64">
        <v>6415.7529999999997</v>
      </c>
      <c r="F25" s="71">
        <f t="shared" si="1"/>
        <v>8016.76542320321</v>
      </c>
      <c r="G25" s="64">
        <v>21520.271000000001</v>
      </c>
      <c r="H25" s="71">
        <f t="shared" si="2"/>
        <v>26890.524689894195</v>
      </c>
      <c r="I25" s="66">
        <f t="shared" si="3"/>
        <v>2.4000000001251465E-2</v>
      </c>
    </row>
    <row r="26" spans="1:9">
      <c r="A26" s="65">
        <v>2003</v>
      </c>
      <c r="B26">
        <v>278.10000000000002</v>
      </c>
      <c r="C26" s="67">
        <v>31901</v>
      </c>
      <c r="D26" s="71">
        <f t="shared" si="0"/>
        <v>39288.358504135198</v>
      </c>
      <c r="E26" s="64">
        <v>9112.7160000000003</v>
      </c>
      <c r="F26" s="71">
        <f t="shared" si="1"/>
        <v>11222.960194174757</v>
      </c>
      <c r="G26" s="64">
        <v>22788.025000000001</v>
      </c>
      <c r="H26" s="71">
        <f t="shared" si="2"/>
        <v>28065.07933297375</v>
      </c>
      <c r="I26" s="66">
        <f t="shared" si="3"/>
        <v>-0.25899999999819556</v>
      </c>
    </row>
    <row r="27" spans="1:9">
      <c r="A27" s="65">
        <v>2004</v>
      </c>
      <c r="B27">
        <v>283.10000000000002</v>
      </c>
      <c r="C27" s="67">
        <v>46750</v>
      </c>
      <c r="D27" s="71">
        <f t="shared" si="0"/>
        <v>56559.078064288238</v>
      </c>
      <c r="E27" s="64">
        <v>14450.019</v>
      </c>
      <c r="F27" s="71">
        <f t="shared" si="1"/>
        <v>17481.919842811727</v>
      </c>
      <c r="G27" s="64">
        <v>32300.455000000002</v>
      </c>
      <c r="H27" s="71">
        <f t="shared" si="2"/>
        <v>39077.731676086187</v>
      </c>
      <c r="I27" s="66">
        <f t="shared" si="3"/>
        <v>0.47400000000197906</v>
      </c>
    </row>
    <row r="28" spans="1:9">
      <c r="A28" s="65">
        <v>2005</v>
      </c>
      <c r="B28">
        <v>289.2</v>
      </c>
      <c r="C28" s="67">
        <v>47542</v>
      </c>
      <c r="D28" s="71">
        <f t="shared" si="0"/>
        <v>56304.062932226836</v>
      </c>
      <c r="E28" s="64">
        <v>15495.16</v>
      </c>
      <c r="F28" s="71">
        <f t="shared" si="1"/>
        <v>18350.941562932228</v>
      </c>
      <c r="G28" s="64">
        <v>32047.62</v>
      </c>
      <c r="H28" s="71">
        <f t="shared" si="2"/>
        <v>37954.04512448133</v>
      </c>
      <c r="I28" s="66">
        <f t="shared" si="3"/>
        <v>0.77999999999883585</v>
      </c>
    </row>
    <row r="29" spans="1:9">
      <c r="A29" s="65">
        <v>2006</v>
      </c>
      <c r="B29">
        <v>296.5</v>
      </c>
      <c r="C29" s="67">
        <v>47991</v>
      </c>
      <c r="D29" s="71">
        <f t="shared" si="0"/>
        <v>55436.483979763907</v>
      </c>
      <c r="E29" s="64">
        <v>16248.888999999999</v>
      </c>
      <c r="F29" s="71">
        <f t="shared" si="1"/>
        <v>18769.795893760536</v>
      </c>
      <c r="G29" s="64">
        <v>31741.550999999999</v>
      </c>
      <c r="H29" s="71">
        <f t="shared" si="2"/>
        <v>36666.041205733556</v>
      </c>
      <c r="I29" s="66">
        <f t="shared" si="3"/>
        <v>-0.55999999999767169</v>
      </c>
    </row>
    <row r="30" spans="1:9">
      <c r="A30" s="65">
        <v>2007</v>
      </c>
      <c r="B30">
        <v>303.39999999999998</v>
      </c>
      <c r="C30" s="67">
        <v>48246</v>
      </c>
      <c r="D30" s="71">
        <f t="shared" si="0"/>
        <v>54463.595912986159</v>
      </c>
      <c r="E30" s="64">
        <v>16690.219000000001</v>
      </c>
      <c r="F30" s="71">
        <f t="shared" si="1"/>
        <v>18841.133841463416</v>
      </c>
      <c r="G30" s="64">
        <v>31556.281999999999</v>
      </c>
      <c r="H30" s="71">
        <f t="shared" si="2"/>
        <v>35623.027636783125</v>
      </c>
      <c r="I30" s="66">
        <f t="shared" si="3"/>
        <v>0.50100000000384171</v>
      </c>
    </row>
    <row r="31" spans="1:9">
      <c r="A31" s="65">
        <v>2008</v>
      </c>
      <c r="B31">
        <v>310.3</v>
      </c>
      <c r="C31" s="67">
        <v>50965</v>
      </c>
      <c r="D31" s="71">
        <f t="shared" si="0"/>
        <v>56253.665807283272</v>
      </c>
      <c r="E31" s="64">
        <v>20426.787</v>
      </c>
      <c r="F31" s="71">
        <f t="shared" si="1"/>
        <v>22546.485812117306</v>
      </c>
      <c r="G31" s="64">
        <v>30537.637999999999</v>
      </c>
      <c r="H31" s="71">
        <f t="shared" si="2"/>
        <v>33706.545327102802</v>
      </c>
      <c r="I31" s="66">
        <f t="shared" si="3"/>
        <v>-0.57499999999708962</v>
      </c>
    </row>
    <row r="32" spans="1:9">
      <c r="A32" s="65">
        <v>2009</v>
      </c>
      <c r="B32">
        <v>315.60000000000002</v>
      </c>
      <c r="C32" s="67">
        <v>55916</v>
      </c>
      <c r="D32" s="71">
        <f t="shared" si="0"/>
        <v>60681.97084917617</v>
      </c>
      <c r="E32" s="64">
        <v>27499.364000000001</v>
      </c>
      <c r="F32" s="71">
        <f t="shared" si="1"/>
        <v>29843.257826362486</v>
      </c>
      <c r="G32" s="64">
        <v>28416.808000000001</v>
      </c>
      <c r="H32" s="71">
        <f t="shared" si="2"/>
        <v>30838.899683143216</v>
      </c>
      <c r="I32" s="66">
        <f t="shared" si="3"/>
        <v>0.17200000000593718</v>
      </c>
    </row>
    <row r="33" spans="1:9">
      <c r="A33" s="65">
        <v>2010</v>
      </c>
      <c r="B33">
        <v>318.60000000000002</v>
      </c>
      <c r="C33" s="67">
        <v>56258</v>
      </c>
      <c r="D33" s="71">
        <f t="shared" si="0"/>
        <v>60478.232893910863</v>
      </c>
      <c r="E33" s="64">
        <v>27754.241000000002</v>
      </c>
      <c r="F33" s="71">
        <f t="shared" si="1"/>
        <v>29836.244640615194</v>
      </c>
      <c r="G33" s="64">
        <v>28503.646000000001</v>
      </c>
      <c r="H33" s="71">
        <f t="shared" si="2"/>
        <v>30641.866776522285</v>
      </c>
      <c r="I33" s="66">
        <f t="shared" si="3"/>
        <v>-0.11299999999755528</v>
      </c>
    </row>
    <row r="34" spans="1:9">
      <c r="A34" s="65">
        <v>2011</v>
      </c>
      <c r="B34">
        <v>323.89999999999998</v>
      </c>
      <c r="C34" s="67">
        <v>56674</v>
      </c>
      <c r="D34" s="71">
        <f t="shared" si="0"/>
        <v>59928.511886384695</v>
      </c>
      <c r="E34" s="64">
        <v>28584.835999999999</v>
      </c>
      <c r="F34" s="71">
        <f t="shared" si="1"/>
        <v>30226.323958011737</v>
      </c>
      <c r="G34" s="64">
        <v>28088.766</v>
      </c>
      <c r="H34" s="71">
        <f t="shared" si="2"/>
        <v>29701.767073170737</v>
      </c>
      <c r="I34" s="66">
        <f t="shared" si="3"/>
        <v>-0.39800000000104774</v>
      </c>
    </row>
    <row r="35" spans="1:9">
      <c r="A35" s="65">
        <v>2012</v>
      </c>
      <c r="B35">
        <v>330.8</v>
      </c>
      <c r="C35" s="68">
        <v>55443.945</v>
      </c>
      <c r="D35" s="71">
        <f t="shared" si="0"/>
        <v>57404.930962817409</v>
      </c>
      <c r="E35" s="64">
        <v>27717.366999999998</v>
      </c>
      <c r="F35" s="71">
        <f t="shared" si="1"/>
        <v>28697.697090386937</v>
      </c>
      <c r="G35" s="64">
        <v>27726.578000000001</v>
      </c>
      <c r="H35" s="71">
        <f t="shared" si="2"/>
        <v>28707.233872430472</v>
      </c>
      <c r="I35" s="66">
        <f t="shared" si="3"/>
        <v>0</v>
      </c>
    </row>
    <row r="36" spans="1:9">
      <c r="A36" s="65">
        <v>2013</v>
      </c>
      <c r="B36">
        <v>336.6</v>
      </c>
      <c r="C36" s="66">
        <v>55088.466999999997</v>
      </c>
      <c r="D36" s="71">
        <f t="shared" si="0"/>
        <v>56054.069956922154</v>
      </c>
      <c r="E36" s="64">
        <v>27855.164000000001</v>
      </c>
      <c r="F36" s="71">
        <f t="shared" si="1"/>
        <v>28343.415537730241</v>
      </c>
      <c r="G36" s="64">
        <v>27233.304</v>
      </c>
      <c r="H36" s="71">
        <f t="shared" si="2"/>
        <v>27710.655436720139</v>
      </c>
      <c r="I36" s="66">
        <f t="shared" si="3"/>
        <v>1.0000000038417056E-3</v>
      </c>
    </row>
    <row r="37" spans="1:9">
      <c r="A37" s="65">
        <v>2014</v>
      </c>
      <c r="B37">
        <v>342.5</v>
      </c>
      <c r="C37" s="64">
        <f>(B48+B51)/1000</f>
        <v>54264.605000000003</v>
      </c>
      <c r="D37" s="71">
        <f t="shared" si="0"/>
        <v>54264.605000000003</v>
      </c>
      <c r="E37" s="64">
        <v>27062.605</v>
      </c>
      <c r="F37" s="71">
        <f t="shared" si="1"/>
        <v>27062.605</v>
      </c>
      <c r="G37" s="64">
        <v>27201.567999999999</v>
      </c>
      <c r="H37" s="71">
        <f t="shared" si="2"/>
        <v>27201.567999999996</v>
      </c>
      <c r="I37" s="66">
        <f t="shared" si="3"/>
        <v>-0.43200000000797445</v>
      </c>
    </row>
    <row r="38" spans="1:9">
      <c r="A38" s="65">
        <v>2015</v>
      </c>
      <c r="B38">
        <v>348.8</v>
      </c>
      <c r="C38" s="66">
        <f>SUM(E38,G38)</f>
        <v>53690.084000000003</v>
      </c>
      <c r="D38" s="71">
        <f t="shared" si="0"/>
        <v>52720.337643348626</v>
      </c>
      <c r="E38" s="73">
        <v>26590.109</v>
      </c>
      <c r="F38" s="71">
        <f t="shared" si="1"/>
        <v>26109.84040280963</v>
      </c>
      <c r="G38" s="73">
        <v>27099.974999999999</v>
      </c>
      <c r="H38" s="71">
        <f t="shared" si="2"/>
        <v>26610.497240538989</v>
      </c>
      <c r="I38" s="66">
        <f t="shared" ref="I38" si="4">E38+G38-C38</f>
        <v>0</v>
      </c>
    </row>
    <row r="39" spans="1:9">
      <c r="A39" s="65"/>
    </row>
    <row r="40" spans="1:9">
      <c r="A40" s="65"/>
      <c r="C40" s="65"/>
    </row>
    <row r="41" spans="1:9" ht="15" customHeight="1">
      <c r="A41" s="77"/>
      <c r="B41" s="77"/>
      <c r="C41" s="77"/>
    </row>
    <row r="45" spans="1:9">
      <c r="A45" s="65"/>
    </row>
    <row r="46" spans="1:9">
      <c r="A46" s="65" t="s">
        <v>86</v>
      </c>
    </row>
    <row r="47" spans="1:9">
      <c r="A47" s="64" t="s">
        <v>82</v>
      </c>
      <c r="B47">
        <v>20225421</v>
      </c>
      <c r="C47" s="64" t="s">
        <v>83</v>
      </c>
    </row>
    <row r="48" spans="1:9">
      <c r="B48">
        <v>27062605</v>
      </c>
      <c r="C48" s="64" t="s">
        <v>84</v>
      </c>
    </row>
    <row r="50" spans="1:2">
      <c r="A50" s="64" t="s">
        <v>85</v>
      </c>
      <c r="B50">
        <v>22395000</v>
      </c>
    </row>
    <row r="51" spans="1:2">
      <c r="B51">
        <v>27202000</v>
      </c>
    </row>
  </sheetData>
  <mergeCells count="1">
    <mergeCell ref="A41:C41"/>
  </mergeCells>
  <pageMargins left="0.75" right="0.75" top="1" bottom="1" header="0.5" footer="0.5"/>
  <pageSetup scale="82"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data-afdc-tanf</vt:lpstr>
      <vt:lpstr>data-fs</vt:lpstr>
      <vt:lpstr>data-eitc</vt:lpstr>
      <vt:lpstr>data-CTC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Hilary Hoynes</dc:creator>
  <cp:lastModifiedBy>Krista Ruffini</cp:lastModifiedBy>
  <dcterms:created xsi:type="dcterms:W3CDTF">2013-04-30T16:52:12Z</dcterms:created>
  <dcterms:modified xsi:type="dcterms:W3CDTF">2018-07-03T03:13:04Z</dcterms:modified>
</cp:coreProperties>
</file>