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alooney\Dropbox\Public\conservation\"/>
    </mc:Choice>
  </mc:AlternateContent>
  <bookViews>
    <workbookView xWindow="0" yWindow="0" windowWidth="28800" windowHeight="12885" activeTab="2"/>
  </bookViews>
  <sheets>
    <sheet name="Documentation" sheetId="16" r:id="rId1"/>
    <sheet name="Data" sheetId="1" r:id="rId2"/>
    <sheet name="Figures" sheetId="5" r:id="rId3"/>
    <sheet name="Tables" sheetId="13" r:id="rId4"/>
    <sheet name="Offering Amount by Signer" sheetId="15" r:id="rId5"/>
    <sheet name="Deal Count by Signer" sheetId="17" r:id="rId6"/>
    <sheet name="Aggregates" sheetId="3" r:id="rId7"/>
  </sheets>
  <definedNames>
    <definedName name="_xlnm._FilterDatabase" localSheetId="1" hidden="1">Data!$A$1:$F$289</definedName>
  </definedNames>
  <calcPr calcId="162913"/>
  <pivotCaches>
    <pivotCache cacheId="1"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5" l="1"/>
  <c r="I4" i="5"/>
  <c r="I2" i="5"/>
  <c r="F4" i="5"/>
  <c r="F3" i="5"/>
  <c r="F2" i="5"/>
  <c r="H7" i="5"/>
  <c r="K7" i="5" s="1"/>
  <c r="H6" i="5"/>
  <c r="K6" i="5" s="1"/>
  <c r="H5" i="5"/>
  <c r="K5" i="5" s="1"/>
  <c r="G7" i="5"/>
  <c r="J7" i="5" s="1"/>
  <c r="G6" i="5"/>
  <c r="J6" i="5" s="1"/>
  <c r="G5" i="5"/>
  <c r="J5" i="5" s="1"/>
  <c r="E4" i="5" l="1"/>
  <c r="E5" i="5"/>
  <c r="E6" i="5"/>
  <c r="E7" i="5"/>
  <c r="E3" i="5"/>
  <c r="D4" i="5"/>
  <c r="D5" i="5"/>
  <c r="D6" i="5"/>
  <c r="D7" i="5"/>
  <c r="D3" i="5"/>
  <c r="C3" i="5"/>
  <c r="C4" i="5"/>
  <c r="C5" i="5"/>
  <c r="C6" i="5"/>
  <c r="C7" i="5"/>
  <c r="B4" i="5"/>
  <c r="B5" i="5"/>
  <c r="B6" i="5"/>
  <c r="B7" i="5"/>
  <c r="B3" i="5"/>
  <c r="E49" i="15" l="1"/>
  <c r="F49" i="15"/>
  <c r="D49" i="15"/>
  <c r="H54" i="15"/>
  <c r="H53" i="15"/>
  <c r="E43" i="15"/>
  <c r="E42" i="15"/>
  <c r="F43" i="15"/>
  <c r="F42" i="15"/>
  <c r="D43" i="15"/>
  <c r="D42" i="15"/>
  <c r="G49" i="15" l="1"/>
  <c r="D45" i="15"/>
  <c r="D53" i="15" s="1"/>
  <c r="D50" i="15"/>
  <c r="D51" i="15"/>
  <c r="D46" i="15"/>
  <c r="D54" i="15" s="1"/>
  <c r="E51" i="15"/>
  <c r="F59" i="15" s="1"/>
  <c r="E50" i="15"/>
  <c r="F58" i="15" s="1"/>
  <c r="F51" i="15"/>
  <c r="G59" i="15" s="1"/>
  <c r="F50" i="15"/>
  <c r="G58" i="15" s="1"/>
  <c r="F46" i="15"/>
  <c r="F54" i="15" s="1"/>
  <c r="E46" i="15"/>
  <c r="E54" i="15" s="1"/>
  <c r="F45" i="15"/>
  <c r="F53" i="15" s="1"/>
  <c r="E45" i="15"/>
  <c r="E53" i="15" s="1"/>
  <c r="I12" i="13"/>
  <c r="I11" i="13"/>
  <c r="G54" i="15" l="1"/>
  <c r="G51" i="15"/>
  <c r="E59" i="15"/>
  <c r="G50" i="15"/>
  <c r="E58" i="15"/>
  <c r="G53" i="15"/>
  <c r="D35" i="13"/>
  <c r="C35" i="13"/>
  <c r="B35" i="13"/>
  <c r="D24" i="13"/>
  <c r="C24" i="13"/>
  <c r="B24" i="13"/>
  <c r="F4" i="13"/>
  <c r="G4" i="13"/>
  <c r="E4" i="13"/>
  <c r="H4" i="13" l="1"/>
  <c r="G5" i="13"/>
  <c r="G6" i="13"/>
  <c r="E5" i="13"/>
  <c r="E6" i="13"/>
  <c r="F6" i="13"/>
  <c r="F19" i="13" s="1"/>
  <c r="F5" i="13"/>
  <c r="F18" i="13" s="1"/>
  <c r="D4" i="3"/>
  <c r="C9" i="3"/>
  <c r="C5" i="3"/>
  <c r="C6" i="3"/>
  <c r="C4" i="3"/>
  <c r="D9" i="3"/>
  <c r="C7" i="3"/>
  <c r="D8" i="3"/>
  <c r="D5" i="3"/>
  <c r="D6" i="3"/>
  <c r="C8" i="3"/>
  <c r="D7" i="3"/>
  <c r="G19" i="13" l="1"/>
  <c r="G41" i="13"/>
  <c r="G12" i="13"/>
  <c r="G18" i="13"/>
  <c r="G40" i="13"/>
  <c r="G11" i="13"/>
  <c r="F25" i="13"/>
  <c r="F36" i="13"/>
  <c r="F26" i="13"/>
  <c r="F37" i="13"/>
  <c r="E19" i="13"/>
  <c r="H6" i="13"/>
  <c r="E11" i="13"/>
  <c r="E18" i="13"/>
  <c r="H5" i="13"/>
  <c r="E40" i="13"/>
  <c r="F40" i="13"/>
  <c r="F11" i="13"/>
  <c r="F41" i="13"/>
  <c r="F12" i="13"/>
  <c r="E41" i="13"/>
  <c r="E12" i="13"/>
  <c r="E4" i="3"/>
  <c r="F4" i="3"/>
  <c r="E9" i="3"/>
  <c r="F9" i="3"/>
  <c r="E8" i="3"/>
  <c r="F8" i="3"/>
  <c r="E7" i="3"/>
  <c r="F7" i="3"/>
  <c r="F6" i="3"/>
  <c r="E6" i="3"/>
  <c r="F5" i="3"/>
  <c r="E5" i="3"/>
  <c r="G4" i="3"/>
  <c r="H4" i="3"/>
  <c r="G5" i="3"/>
  <c r="H5" i="3"/>
  <c r="G6" i="3"/>
  <c r="H6" i="3"/>
  <c r="G7" i="3"/>
  <c r="H7" i="3"/>
  <c r="G8" i="3"/>
  <c r="H8" i="3"/>
  <c r="H9" i="3"/>
  <c r="G9" i="3"/>
  <c r="E26" i="13" l="1"/>
  <c r="E37" i="13"/>
  <c r="G26" i="13"/>
  <c r="G37" i="13"/>
  <c r="H12" i="13"/>
  <c r="E25" i="13"/>
  <c r="E36" i="13"/>
  <c r="H11" i="13"/>
  <c r="G25" i="13"/>
  <c r="G36" i="13"/>
</calcChain>
</file>

<file path=xl/comments1.xml><?xml version="1.0" encoding="utf-8"?>
<comments xmlns="http://schemas.openxmlformats.org/spreadsheetml/2006/main">
  <authors>
    <author>Sara Belz</author>
  </authors>
  <commentList>
    <comment ref="D77" authorId="0" shapeId="0">
      <text>
        <r>
          <rPr>
            <b/>
            <sz val="9"/>
            <color indexed="81"/>
            <rFont val="Tahoma"/>
            <family val="2"/>
          </rPr>
          <t>Sage Belz:</t>
        </r>
        <r>
          <rPr>
            <sz val="9"/>
            <color indexed="81"/>
            <rFont val="Tahoma"/>
            <family val="2"/>
          </rPr>
          <t xml:space="preserve">
Indefinite offering</t>
        </r>
      </text>
    </comment>
  </commentList>
</comments>
</file>

<file path=xl/sharedStrings.xml><?xml version="1.0" encoding="utf-8"?>
<sst xmlns="http://schemas.openxmlformats.org/spreadsheetml/2006/main" count="1013" uniqueCount="421">
  <si>
    <t>List of the Charitable Contribution Conservation Easement LLCs</t>
  </si>
  <si>
    <t>Date</t>
  </si>
  <si>
    <t>Related Persons Last Name</t>
  </si>
  <si>
    <t>Total Offering Amount</t>
  </si>
  <si>
    <t>Signer</t>
  </si>
  <si>
    <t>830 Oconee, LLC</t>
  </si>
  <si>
    <t>Indian Creek Investments, LLC</t>
  </si>
  <si>
    <t xml:space="preserve">Eugene (Chip) Pearson, Jr. </t>
  </si>
  <si>
    <t>Arcadian Quay Holdings, LLC</t>
  </si>
  <si>
    <t>McCullough</t>
  </si>
  <si>
    <t>Robert McCullough</t>
  </si>
  <si>
    <t>Schuler</t>
  </si>
  <si>
    <t>Frank Schuler</t>
  </si>
  <si>
    <t>Azalea Bay Resort Holdings, LLC</t>
  </si>
  <si>
    <t>Basin Mountain LLC</t>
  </si>
  <si>
    <t>Kelley</t>
  </si>
  <si>
    <t>Bryan Kelley</t>
  </si>
  <si>
    <t>Bates Investments, LLC</t>
  </si>
  <si>
    <t>Wingate IV</t>
  </si>
  <si>
    <t>Battelle Investment Group, LLC</t>
  </si>
  <si>
    <t>Adams III</t>
  </si>
  <si>
    <t>James M. Adams III</t>
  </si>
  <si>
    <t>Bear Creek Investors, LLC</t>
  </si>
  <si>
    <t>Barry</t>
  </si>
  <si>
    <t>Harold Barry</t>
  </si>
  <si>
    <t>Bear Creek Timberland Investments, LLC</t>
  </si>
  <si>
    <t>Hall</t>
  </si>
  <si>
    <t>Wade B. Hall</t>
  </si>
  <si>
    <t>Beech Springs Resort Holdings, LLC</t>
  </si>
  <si>
    <t>Belle Harbour Resort Holdings, LLC</t>
  </si>
  <si>
    <t>Belvoir Investors, LLC</t>
  </si>
  <si>
    <t>Wooten</t>
  </si>
  <si>
    <t>Clark H. Wooten</t>
  </si>
  <si>
    <t>Benton INV, LLC</t>
  </si>
  <si>
    <t>Benton MN, LLC</t>
  </si>
  <si>
    <t>John S. Bush</t>
  </si>
  <si>
    <t>Freeman</t>
  </si>
  <si>
    <t>James Freeman</t>
  </si>
  <si>
    <t>Bienville 75 Acquisitions, LLC</t>
  </si>
  <si>
    <t>Campbell</t>
  </si>
  <si>
    <t>Karlena Goldman-Bates</t>
  </si>
  <si>
    <t>Lewis</t>
  </si>
  <si>
    <t>Robert Lewis</t>
  </si>
  <si>
    <t>Brand Rock Investments, LLC</t>
  </si>
  <si>
    <t>William O. Wingate IV</t>
  </si>
  <si>
    <t>Broadmoor Quarry Investors, LLC</t>
  </si>
  <si>
    <t>Geary III</t>
  </si>
  <si>
    <t>John W. Geary, III</t>
  </si>
  <si>
    <t>Brush Creek Holdings, LLC</t>
  </si>
  <si>
    <t>Smith</t>
  </si>
  <si>
    <t>Brushy Hollow Investments, LLC</t>
  </si>
  <si>
    <t>Carney</t>
  </si>
  <si>
    <t>Andrew Kyle Carney</t>
  </si>
  <si>
    <t>Camellia Station Holdings, LLC</t>
  </si>
  <si>
    <t>Cape Fear Pointe Holdings, LLC</t>
  </si>
  <si>
    <t>Carey Station Investors, LLC</t>
  </si>
  <si>
    <t>Reynolds</t>
  </si>
  <si>
    <t>Mercer Reynolds</t>
  </si>
  <si>
    <t>Carter Investors, LLC</t>
  </si>
  <si>
    <t>Cason Investments, LLC</t>
  </si>
  <si>
    <t>Cayo Marsopa Holdings, LLC</t>
  </si>
  <si>
    <t>Cherokee 389 Investments, LLC</t>
  </si>
  <si>
    <t>W. Jordan Knight</t>
  </si>
  <si>
    <t>Clinton Investments, LLC</t>
  </si>
  <si>
    <t>Coastavista Palms Holdings, LLC</t>
  </si>
  <si>
    <t>Cox Point Plantation Investors, LLC</t>
  </si>
  <si>
    <t>Speaker</t>
  </si>
  <si>
    <t>Andrew Speaker</t>
  </si>
  <si>
    <t>Cristobal Key Holdings, LLC</t>
  </si>
  <si>
    <t>Crockett Investors, LLC</t>
  </si>
  <si>
    <t>Free</t>
  </si>
  <si>
    <t>Allen Brooks Blow</t>
  </si>
  <si>
    <t>Cub Creek Reserve Investments, LLC</t>
  </si>
  <si>
    <t>CXI Properties, LLC</t>
  </si>
  <si>
    <t>One Eleven LND, LLC</t>
  </si>
  <si>
    <t>Cypress Cove Marina Holdings, LLC</t>
  </si>
  <si>
    <t>Deer Valley Group, LLC</t>
  </si>
  <si>
    <t>Derrydown Investors, LLC</t>
  </si>
  <si>
    <t>Markey</t>
  </si>
  <si>
    <t>Randolph Markey</t>
  </si>
  <si>
    <t>Diamond Grande Resort Holdings, LLC</t>
  </si>
  <si>
    <t>Carbonara</t>
  </si>
  <si>
    <t>Indefinite</t>
  </si>
  <si>
    <t>Dry Mill Creek Investments, LLC</t>
  </si>
  <si>
    <t>Duck River Investments, LLC</t>
  </si>
  <si>
    <t>Duck River LO, LLC</t>
  </si>
  <si>
    <t>Emerald Acquisitions 2014, LLC</t>
  </si>
  <si>
    <t>Kowan</t>
  </si>
  <si>
    <t>Aaron J. Kowan</t>
  </si>
  <si>
    <t>Emerald Acquisitions 2016, LLC</t>
  </si>
  <si>
    <t>Emerald Acquisitions Manager, LLC</t>
  </si>
  <si>
    <t>Christopher T. Graham</t>
  </si>
  <si>
    <t>Emerald Property Investors, LLC </t>
  </si>
  <si>
    <t>FCT Investments, LLC</t>
  </si>
  <si>
    <t>FCT AD, LLC</t>
  </si>
  <si>
    <t>Forestar Investors, LLC</t>
  </si>
  <si>
    <t>Ginn Creek Investments, LLC</t>
  </si>
  <si>
    <t>Glady Fork Partners, LLC </t>
  </si>
  <si>
    <t>Sullivan</t>
  </si>
  <si>
    <t>Gretsch Investments, LLC</t>
  </si>
  <si>
    <t>Gulf Land Investment Partners, LLC</t>
  </si>
  <si>
    <t>Harmon INV, LLC</t>
  </si>
  <si>
    <t>Harmon North Investments, LLC</t>
  </si>
  <si>
    <t>Greenway</t>
  </si>
  <si>
    <t>Zachary A. Greenway</t>
  </si>
  <si>
    <t>Jackson North Investments, LLC</t>
  </si>
  <si>
    <t>Jackson South Investments, LLC</t>
  </si>
  <si>
    <t>Jones County Quarry Investors, LLC</t>
  </si>
  <si>
    <t>Jones County Quarry Management, LLC</t>
  </si>
  <si>
    <t>Jubilee Investment Holdings, LLC</t>
  </si>
  <si>
    <t>Novak</t>
  </si>
  <si>
    <t>Ricky B. Novak</t>
  </si>
  <si>
    <t>Lakeshore Resort Holdings, LLC</t>
  </si>
  <si>
    <t>Lamstall Investors, LLC</t>
  </si>
  <si>
    <t>Laurel Creek Investors, LLC</t>
  </si>
  <si>
    <t>Bailey, Jr.</t>
  </si>
  <si>
    <t xml:space="preserve">Pete Bailey, Jr. </t>
  </si>
  <si>
    <t>Lavis Properties Investors, LLC</t>
  </si>
  <si>
    <t>Leach Road East, LLC</t>
  </si>
  <si>
    <t>Pickett</t>
  </si>
  <si>
    <t>Lion’s Gate Investments, LLC</t>
  </si>
  <si>
    <t xml:space="preserve">Little Pumpkin Creek Investors, LLC </t>
  </si>
  <si>
    <t>Little Pumpkin Creek North Investments, LLC</t>
  </si>
  <si>
    <t>Little Satilla Investors, LLC</t>
  </si>
  <si>
    <t>Locust Creek Investors, LLC</t>
  </si>
  <si>
    <t>Longwood Preserve Investors, LLC</t>
  </si>
  <si>
    <t>Magnolia Bay Resort Holdings, LLC</t>
  </si>
  <si>
    <t>Marchette Investments, LLC</t>
  </si>
  <si>
    <t>McGill Investors, LLC</t>
  </si>
  <si>
    <t>Mill Creek Investors, LLC</t>
  </si>
  <si>
    <t>Myrtle West Resort Holdings, LLC</t>
  </si>
  <si>
    <t>NATRSC Investments, LLC</t>
  </si>
  <si>
    <t>H2Zero Mgmt, LLC</t>
  </si>
  <si>
    <t>North Unity Henry 92 Investors, LLC</t>
  </si>
  <si>
    <t>Northwest VI Investments, LLC</t>
  </si>
  <si>
    <t>Northwest VII Investments, LLC</t>
  </si>
  <si>
    <t>Ocean Grove Resort Holdings, LLC</t>
  </si>
  <si>
    <t>Oconee Landing Investors, LLC</t>
  </si>
  <si>
    <t>Oconee Quarry Management, LLC</t>
  </si>
  <si>
    <t>Old Durrand Investments, LLC</t>
  </si>
  <si>
    <t>Otter Rock Investments, LLC</t>
  </si>
  <si>
    <t>Otter Rock Land, LLC</t>
  </si>
  <si>
    <t>Palmetto Minerals Investors, LLC</t>
  </si>
  <si>
    <t>Owens</t>
  </si>
  <si>
    <t>Daniel R. Owens</t>
  </si>
  <si>
    <t>Parkerson Church Reserve Investments, LLC</t>
  </si>
  <si>
    <t>Payne Creek Investors, LLC</t>
  </si>
  <si>
    <t>Peeksville Investments, LLC</t>
  </si>
  <si>
    <t>Picayune Pearl Aggregates Investors, LLC</t>
  </si>
  <si>
    <t>William M. Osterbrock</t>
  </si>
  <si>
    <t>Piney Island Investors, LLC</t>
  </si>
  <si>
    <t>Pleasant Ridge Investors, LLC</t>
  </si>
  <si>
    <t>QM 40, LLC</t>
  </si>
  <si>
    <t>Queen's Cove Holdings, LLC</t>
  </si>
  <si>
    <t>Rabbit Bar Point Investments, LLC</t>
  </si>
  <si>
    <t>Richland Creek Investors, LLC</t>
  </si>
  <si>
    <t>River Ridge Retreat Investments, LLC</t>
  </si>
  <si>
    <t>River Trace Resort Holdings, LLC</t>
  </si>
  <si>
    <t>River West SC, LLC</t>
  </si>
  <si>
    <t>Riverside Preserve Holdings, LLC</t>
  </si>
  <si>
    <t>Roan Creek Investments, LLC</t>
  </si>
  <si>
    <t>Roaring Florida Acquisitions, LLC</t>
  </si>
  <si>
    <t>Matthew Campbell</t>
  </si>
  <si>
    <t>Rock Spring Investors, LLC</t>
  </si>
  <si>
    <t>Rocky Comfort Creek Investors, LLC</t>
  </si>
  <si>
    <t>Roscoe Road Investors, LLC</t>
  </si>
  <si>
    <t>Branch</t>
  </si>
  <si>
    <t>Bobby A. Branch</t>
  </si>
  <si>
    <t>Sand Valley Investors, LLC</t>
  </si>
  <si>
    <t>Sanibel Resort Holdings, LLC</t>
  </si>
  <si>
    <t>Seavista Resort Holdings, LLC</t>
  </si>
  <si>
    <t>Shurling Investments, LLC</t>
  </si>
  <si>
    <t>South Bay Cove Holdings, LLC</t>
  </si>
  <si>
    <t>Southeastern Argive Investments, LLC</t>
  </si>
  <si>
    <t>Spring Hill Partners, LLC</t>
  </si>
  <si>
    <t>Storey Hollow Investments, LLC</t>
  </si>
  <si>
    <t>Tater Creek Investments, LLC</t>
  </si>
  <si>
    <t>Tennessee Ranch Estates Investors, LLC</t>
  </si>
  <si>
    <t>TH 28 Partners, LLC</t>
  </si>
  <si>
    <t>Environmental Resource Fund, LLC</t>
  </si>
  <si>
    <t>Mark A. Pickett</t>
  </si>
  <si>
    <t>Timothy Investors, LLC </t>
  </si>
  <si>
    <t>Tom's Mountain Creek Investments, LLC</t>
  </si>
  <si>
    <t>Union Creek Investments, LLC</t>
  </si>
  <si>
    <t>Vibrant Minerals Investments, LLC</t>
  </si>
  <si>
    <t>Vineyard Ridge Investors, LLC</t>
  </si>
  <si>
    <t>Vista Hill Investments, LLC</t>
  </si>
  <si>
    <t>Waterway Grove Holdings, LLC</t>
  </si>
  <si>
    <t>West Lake Investments, LLC</t>
  </si>
  <si>
    <t>White Oak Investments, LLC</t>
  </si>
  <si>
    <t>White Path Management</t>
  </si>
  <si>
    <t>White Sands Village Holdings, LLC</t>
  </si>
  <si>
    <t>Fork, LLC</t>
  </si>
  <si>
    <t>Cogdell</t>
  </si>
  <si>
    <t>James W. Cogdell</t>
  </si>
  <si>
    <t>RDM Land Holdings, LLC</t>
  </si>
  <si>
    <t>McBay</t>
  </si>
  <si>
    <t>Robert R. McBay</t>
  </si>
  <si>
    <t>Bonlee Investment Properties, LLC</t>
  </si>
  <si>
    <t>Hornet's Nest, LLC</t>
  </si>
  <si>
    <t>Armstrong</t>
  </si>
  <si>
    <t>Alan D. Armstrong</t>
  </si>
  <si>
    <t>Yankee Landing Holdings, LLC</t>
  </si>
  <si>
    <t>Yankee Landing Manager LLC</t>
  </si>
  <si>
    <t>Salt Marsh Holdings, LLC</t>
  </si>
  <si>
    <t>McDonough</t>
  </si>
  <si>
    <t>Joseph N. McDonough</t>
  </si>
  <si>
    <t>Georgetwon Riverfront Partners, LLC</t>
  </si>
  <si>
    <t>College Creek Investors, LLC</t>
  </si>
  <si>
    <t>Broad River Investors, LLC</t>
  </si>
  <si>
    <t>Nottely River Partners, LLC</t>
  </si>
  <si>
    <t>Little Horse Creek, LLC</t>
  </si>
  <si>
    <t>Sikes</t>
  </si>
  <si>
    <t>Robert C. Sikes</t>
  </si>
  <si>
    <t>Zorn Island Investments, LLC</t>
  </si>
  <si>
    <t>15th Street Partners, LLC</t>
  </si>
  <si>
    <t>Tennessee Branch Partners, LLC</t>
  </si>
  <si>
    <t>Green Valley Investors, LLC</t>
  </si>
  <si>
    <t>Tick Creek Holdings, LLC</t>
  </si>
  <si>
    <t>Big Hill Partners, LLC</t>
  </si>
  <si>
    <t>191 Partners LP</t>
  </si>
  <si>
    <t>Malik</t>
  </si>
  <si>
    <t>Bilal Malik</t>
  </si>
  <si>
    <t>Pallur Investors, LLC</t>
  </si>
  <si>
    <t>Albero Investors, LLC</t>
  </si>
  <si>
    <t>Lexington Property Investors, LLC</t>
  </si>
  <si>
    <t>Ardan Investors, LLC</t>
  </si>
  <si>
    <t>Ranch Springs Investors, LLC</t>
  </si>
  <si>
    <t>Paoli Investors, LLC</t>
  </si>
  <si>
    <t>Harmony Road Investors, LLC</t>
  </si>
  <si>
    <t>Two Chip Investors, LLC</t>
  </si>
  <si>
    <t>Tanyard Investors, LLC</t>
  </si>
  <si>
    <t>Wahoo River Investments, LLC</t>
  </si>
  <si>
    <t>Hazel Hollow Investments, LLC</t>
  </si>
  <si>
    <t>Rocky Branch Investments, LLC</t>
  </si>
  <si>
    <t>Yacht Creek Investments, LLC</t>
  </si>
  <si>
    <t>Tarpon Creek Investments, LLC</t>
  </si>
  <si>
    <t>Deep Green Investments, LLC</t>
  </si>
  <si>
    <t>Blue Ridge Valley Investments, LLC</t>
  </si>
  <si>
    <t>Toscano Investments, LLC</t>
  </si>
  <si>
    <t>Strategic Real Estate Opportunity Fund III, LLC</t>
  </si>
  <si>
    <t>Raisal Holdings, LLC</t>
  </si>
  <si>
    <t>Bates</t>
  </si>
  <si>
    <t>Northshore Property Investments, LLC</t>
  </si>
  <si>
    <t>Gray Mountain Investors, LLC</t>
  </si>
  <si>
    <t>Little Cedar Stands Investments, LLC</t>
  </si>
  <si>
    <t>Bickford Farm Investments, LLC</t>
  </si>
  <si>
    <t>Seven Hawks Investments, LLC</t>
  </si>
  <si>
    <t>Anderson Pointe Investments, LLC</t>
  </si>
  <si>
    <t>Delta Sand Investors, LLC</t>
  </si>
  <si>
    <t>Osterbrock</t>
  </si>
  <si>
    <t>Yellow River Investors, LLC</t>
  </si>
  <si>
    <t>Rabun Gap Partners, LLC</t>
  </si>
  <si>
    <t>Briar Patch Investments, LLC</t>
  </si>
  <si>
    <t>Spring Creek 1600 Acquisitions, LLC</t>
  </si>
  <si>
    <t>Rivershore Sand Investors, LLC</t>
  </si>
  <si>
    <t>Bayou Sand Investors, LLC</t>
  </si>
  <si>
    <t>South Quail Woods Investors, LLC</t>
  </si>
  <si>
    <t>William R. Winders, Jr.</t>
  </si>
  <si>
    <t>Flint River Rock &amp; Timber Investments, LLC</t>
  </si>
  <si>
    <t>Schill</t>
  </si>
  <si>
    <t>Robert Schill</t>
  </si>
  <si>
    <t>Rising Rock Partners Investments, LLC</t>
  </si>
  <si>
    <t>Blow</t>
  </si>
  <si>
    <t>CGP Net Lease Mezz Equity I, L.P.</t>
  </si>
  <si>
    <t>Park Lake III, LLC</t>
  </si>
  <si>
    <t>Norma Dean I Investors, LLC</t>
  </si>
  <si>
    <t>LMS Grande Pointe, LLC</t>
  </si>
  <si>
    <t>Monterry Cove Holdings, LLC</t>
  </si>
  <si>
    <t>Basin Timber Holdings, LLC</t>
  </si>
  <si>
    <t>Column Labels</t>
  </si>
  <si>
    <t>Grand Total</t>
  </si>
  <si>
    <t>Row Labels</t>
  </si>
  <si>
    <t>Sum of Total Offering Amount</t>
  </si>
  <si>
    <t>Tax Multiplier x5</t>
  </si>
  <si>
    <t>Tax Multiplier x9</t>
  </si>
  <si>
    <t>Tax Multiplier x5 at 43.22% Marginal Rate</t>
  </si>
  <si>
    <t>Tax Multiplier x5 at 37.5% Marginal Rate</t>
  </si>
  <si>
    <t>Tax Multiplier x9 at 43.22% Marginal Rate</t>
  </si>
  <si>
    <t>Tax Multiplier x9 at 37.5% Marginal Rate</t>
  </si>
  <si>
    <t>Table 1: Estimated total investments in syndicated easement deals, 2015-2016</t>
  </si>
  <si>
    <t>(millions of dollars)</t>
  </si>
  <si>
    <t>Total</t>
  </si>
  <si>
    <t>Total investment</t>
  </si>
  <si>
    <t>$5 of deductions per $1 invested</t>
  </si>
  <si>
    <t>$9 of deductions per $1 invested</t>
  </si>
  <si>
    <t>Table 2: Estimated federal and state revenue losses associated with syndicated easement deductions, 2015-2016</t>
  </si>
  <si>
    <t>Assumes 43.22% Marginal Tax Rate</t>
  </si>
  <si>
    <t>Implied revenue cost per $1</t>
  </si>
  <si>
    <t>Table 3: Reported and estimated total deductions for easement contributions, 2012-2016</t>
  </si>
  <si>
    <t>(billions of dollars)</t>
  </si>
  <si>
    <t>Total easement contributions deducted (IRS)</t>
  </si>
  <si>
    <t>Estimated deductions at $5 per $1 invested (per promotional materials)</t>
  </si>
  <si>
    <t>Estimated deductions at $9 per $1 invested (IRS Average)</t>
  </si>
  <si>
    <r>
      <t xml:space="preserve">Table 4: Estimated federal and state revenue losses associated with </t>
    </r>
    <r>
      <rPr>
        <b/>
        <i/>
        <sz val="11"/>
        <color theme="1"/>
        <rFont val="Calibri"/>
        <family val="2"/>
        <scheme val="minor"/>
      </rPr>
      <t>all</t>
    </r>
    <r>
      <rPr>
        <b/>
        <sz val="11"/>
        <color theme="1"/>
        <rFont val="Calibri"/>
        <family val="2"/>
        <scheme val="minor"/>
      </rPr>
      <t xml:space="preserve"> easement deductions, 2015-2016</t>
    </r>
  </si>
  <si>
    <t>Sources: SEC Form D Filings (EDGAR), own calculations based on IRS documentation and promotional material</t>
  </si>
  <si>
    <t>Table 5 Federal Tax Revenue Only (assume weighted MTR of 37.5 percent)</t>
  </si>
  <si>
    <t>Syndicated</t>
  </si>
  <si>
    <t>Carl Parker 52 Investors, LLC</t>
  </si>
  <si>
    <t>Indian Creek Investments LLC</t>
  </si>
  <si>
    <t>Crestlawn Investors, LLC</t>
  </si>
  <si>
    <t>EvrSource Capital, LLC</t>
  </si>
  <si>
    <t>North Donald LA Investors, LLC</t>
  </si>
  <si>
    <t>Ornstein</t>
  </si>
  <si>
    <t>Browndale Plantation Reserve Investments, LLC</t>
  </si>
  <si>
    <t>Parkerson Sands Investments, LLC</t>
  </si>
  <si>
    <t>Sheet</t>
  </si>
  <si>
    <t>Description</t>
  </si>
  <si>
    <t>Sample source material</t>
  </si>
  <si>
    <t>Data</t>
  </si>
  <si>
    <t xml:space="preserve">SEC Form D filings for securities related to investments in syndicated conservation easement deals, manually compiled. Companies with Regulation D exemptions—in this case, the entities held by investment groups in order hold the land and raise funds--use SEC Form D to file private offerings and sales of securities. Based on the documentation of investment projects described in the promotional material above, we manually searched and identified (using advanced search on the SEC EDGAR database) 202 Form D filings associated with syndicated conservation easement promoters between 2013 and 2016 (focusing on 2015 and 2016) using the SEC EDGAR database. Subsequently, we also scoured the internet (e.g., by searching for “conservation easement” AND “investment option” AND LLC), tax court cases, websites of certain land trusts and advocacy organizations (e.g., the partnership for conservation), and articles (e.g., tax notes articles) for other LLCs and manager names.  For each registered securities registration, we compiled a list of the names of the LLC, the issuer, address, phone number, related persons, issuance and sale amounts. </t>
  </si>
  <si>
    <t>Tables and figures</t>
  </si>
  <si>
    <t>Estimates of total investments and deductions related to syndicated conservation easements; estimated total deductions for easement contributions</t>
  </si>
  <si>
    <t>n/a</t>
  </si>
  <si>
    <t>Offering Amount by Signer</t>
  </si>
  <si>
    <t xml:space="preserve">Table of investment offering by signer of Form D filing </t>
  </si>
  <si>
    <t>Deal Count by Signer</t>
  </si>
  <si>
    <t>Table of count of deals by signer of Form D filing</t>
  </si>
  <si>
    <t>x5 multiplier * 43.22% marginal</t>
  </si>
  <si>
    <t>x9 multiplier * 43.22% marginal</t>
  </si>
  <si>
    <t>2015-2017</t>
  </si>
  <si>
    <t>Count of Total Offering Amount</t>
  </si>
  <si>
    <t>Sycamore Fork Investments, LLC</t>
  </si>
  <si>
    <t>Zebra Creek Rock LLC</t>
  </si>
  <si>
    <t>Ivery Branch Investors, LLC</t>
  </si>
  <si>
    <t>Horshoe Bend Investors, LLC</t>
  </si>
  <si>
    <t>Fork Creek Partners, LLC</t>
  </si>
  <si>
    <t>Blue Springs Investors, LLC</t>
  </si>
  <si>
    <t>Beaverdam Creek Investors, LLC</t>
  </si>
  <si>
    <t>Adam Smith Ventures, LLC</t>
  </si>
  <si>
    <t>Berkley Road Investors, LLC</t>
  </si>
  <si>
    <t>Date Signed</t>
  </si>
  <si>
    <t>Bama Soil Partners, LLC</t>
  </si>
  <si>
    <t>Barn Creek Partners, LLC</t>
  </si>
  <si>
    <t>Bellavista Grove Holdings, LLC</t>
  </si>
  <si>
    <t>Big Anvil Partners, LLC</t>
  </si>
  <si>
    <t>Bradford Investors, LLC</t>
  </si>
  <si>
    <t>Canary Creek Partners, LLC</t>
  </si>
  <si>
    <t>Desoto Investors, LLC</t>
  </si>
  <si>
    <t>Dixie Lake Investments, LLC</t>
  </si>
  <si>
    <t>Dome Mantle Partners, LLC</t>
  </si>
  <si>
    <t>Dover Cliff Partners, LLC</t>
  </si>
  <si>
    <t>Dry Creek Partners, LLC</t>
  </si>
  <si>
    <t>Dynamite Creek Partners, LLC</t>
  </si>
  <si>
    <t>Edge Rock Partners, LLC</t>
  </si>
  <si>
    <t>Fantail Holdings Partners, LLC</t>
  </si>
  <si>
    <t>Farm River Partners, LLC</t>
  </si>
  <si>
    <t>FG River Partners, LLC</t>
  </si>
  <si>
    <t>Galley Resources Partners, LLC</t>
  </si>
  <si>
    <t>Giant Aggregates Partners, LLC</t>
  </si>
  <si>
    <t>Hard Rock Partners, LLC</t>
  </si>
  <si>
    <t>Harmon South Investors, LLC</t>
  </si>
  <si>
    <t>Harris Top Investors, LLC</t>
  </si>
  <si>
    <t>Harrow Aggregates Partners, LLC</t>
  </si>
  <si>
    <t>Hillside View Partners, LLC</t>
  </si>
  <si>
    <t>Huston Minerals Partners, LLC</t>
  </si>
  <si>
    <t>Iris Partners, LLC</t>
  </si>
  <si>
    <t>Jackson River Partners, LLC</t>
  </si>
  <si>
    <t>JC Aggregates Partners, LLC</t>
  </si>
  <si>
    <t>Jet Rock Partners, LLC</t>
  </si>
  <si>
    <t>Kinchafoonee Properties, LLC</t>
  </si>
  <si>
    <t>Little River Partners, LLC</t>
  </si>
  <si>
    <t>LM Bass Partners, LLC</t>
  </si>
  <si>
    <t>Lowland Creek Partners, LLC</t>
  </si>
  <si>
    <t>Matterhorn Property Investors, LLC</t>
  </si>
  <si>
    <t>Nassau River Partners, LLC</t>
  </si>
  <si>
    <t>North Bay Cove Holdings, LLC</t>
  </si>
  <si>
    <t>Orange Woods Partners, LLC</t>
  </si>
  <si>
    <t>Quality Minerals Partners, LLC</t>
  </si>
  <si>
    <t>Quorum Holdings Partners, LLC</t>
  </si>
  <si>
    <t>Regional Minerals Partners, LLC</t>
  </si>
  <si>
    <t>Spade Rock Partners, LLC</t>
  </si>
  <si>
    <t>Sterling Land Partners, LLC</t>
  </si>
  <si>
    <t>Upland Creek Partners, LLC</t>
  </si>
  <si>
    <t>White Path Investors, LLC</t>
  </si>
  <si>
    <t>Zenith Aggregates Partners, LLC</t>
  </si>
  <si>
    <t>Aquatic Creek Group, LLC    </t>
  </si>
  <si>
    <t>Ash Resources Group, LLC</t>
  </si>
  <si>
    <t>Avalon Resources Group, LLC</t>
  </si>
  <si>
    <t>Centerland Group, LLC</t>
  </si>
  <si>
    <t>Cherry Rock Group, LLC</t>
  </si>
  <si>
    <t>Chimney Rock Group, LLC</t>
  </si>
  <si>
    <t>Crimson S&amp;G Group, LLC</t>
  </si>
  <si>
    <t>Cypress Rock Group, LLC</t>
  </si>
  <si>
    <t>Echelon Waters Group, LLC</t>
  </si>
  <si>
    <t>Elbow Creek Group, LLC</t>
  </si>
  <si>
    <t>Falling Rock Group, LLC</t>
  </si>
  <si>
    <t>Field View Group, LLC</t>
  </si>
  <si>
    <t>Green Cove Group, LLC</t>
  </si>
  <si>
    <t>Greenview Group, LLC</t>
  </si>
  <si>
    <t>Gulf Land Group, LLC</t>
  </si>
  <si>
    <t>Halyard Holdings Group, LLC</t>
  </si>
  <si>
    <t>Igneous Rock Group, LLC</t>
  </si>
  <si>
    <t>Imperial Aggregates Group, LLC</t>
  </si>
  <si>
    <t>Inshore Group, LLC</t>
  </si>
  <si>
    <t>KC Aggregates Group, LLC</t>
  </si>
  <si>
    <t>KR Stone Group, LLC</t>
  </si>
  <si>
    <t>Low Angle Group, LLC</t>
  </si>
  <si>
    <t>Magnolia River Group, LLC</t>
  </si>
  <si>
    <t>Manatee Minerals Group, LLC</t>
  </si>
  <si>
    <t>Mattock Holdings Group, LLC</t>
  </si>
  <si>
    <t>Oak Bayou Group, LLC</t>
  </si>
  <si>
    <t>Orange Stone Group, LLC</t>
  </si>
  <si>
    <t>Palmetto Waters Group, LLC</t>
  </si>
  <si>
    <t>Preservation Group, LLC</t>
  </si>
  <si>
    <t>Quail Rock Group, LLC</t>
  </si>
  <si>
    <t>Quality Stones Group, LLC</t>
  </si>
  <si>
    <t>Reliable S&amp;G Group, LLC</t>
  </si>
  <si>
    <t>Riddle Aggregates Group, LLC</t>
  </si>
  <si>
    <t>Sailfish Cove Group, LLC</t>
  </si>
  <si>
    <t>Sunfish Cove Group, LLC    </t>
  </si>
  <si>
    <t>Two Chip, LLC</t>
  </si>
  <si>
    <t>Yellowhammer S&amp;G Group, LLC</t>
  </si>
  <si>
    <t>Yield Rock Group, LLC</t>
  </si>
  <si>
    <t>Daniel Creek Investments, LLC</t>
  </si>
  <si>
    <t>Dev X Investment 2015, LLC</t>
  </si>
  <si>
    <t>Emerald Acquisitions 2015, LLC</t>
  </si>
  <si>
    <t>Emerald Acquisitions 2017, LLC</t>
  </si>
  <si>
    <t>North by Northwest II, LLC</t>
  </si>
  <si>
    <t>Oconee Quarry Investors, LLC</t>
  </si>
  <si>
    <t>Reported deductions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</si>
</sst>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4" formatCode="_(&quot;$&quot;* #,##0.00_);_(&quot;$&quot;* \(#,##0.00\);_(&quot;$&quot;* &quot;-&quot;??_);_(@_)"/>
    <numFmt numFmtId="164" formatCode="_(&quot;$&quot;* #,##0.0_);_(&quot;$&quot;* \(#,##0.0\);_(&quot;$&quot;* &quot;-&quot;??_);_(@_)"/>
    <numFmt numFmtId="165" formatCode="&quot;$&quot;#,##0.00"/>
    <numFmt numFmtId="166" formatCode="&quot;$&quot;#,##0"/>
    <numFmt numFmtId="167" formatCode="&quot;$&quot;#,##0.0_);[Red]\(&quot;$&quot;#,##0.0\)"/>
    <numFmt numFmtId="168" formatCode="&quot;$&quot;#,##0.00000_);[Red]\(&quot;$&quot;#,##0.00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9"/>
      <color indexed="81"/>
      <name val="Tahoma"/>
      <family val="2"/>
    </font>
    <font>
      <sz val="9"/>
      <color indexed="81"/>
      <name val="Tahoma"/>
      <family val="2"/>
    </font>
    <font>
      <i/>
      <sz val="11"/>
      <color theme="1"/>
      <name val="Calibri"/>
      <family val="2"/>
      <scheme val="minor"/>
    </font>
    <font>
      <sz val="11"/>
      <color theme="1"/>
      <name val="Calibri Light"/>
      <family val="2"/>
      <scheme val="major"/>
    </font>
    <font>
      <b/>
      <i/>
      <sz val="11"/>
      <color theme="1"/>
      <name val="Calibri"/>
      <family val="2"/>
      <scheme val="minor"/>
    </font>
    <font>
      <b/>
      <sz val="11"/>
      <color rgb="FF000000"/>
      <name val="Calibri"/>
      <family val="2"/>
    </font>
    <font>
      <sz val="11"/>
      <color theme="1"/>
      <name val="Calibri"/>
      <family val="2"/>
    </font>
  </fonts>
  <fills count="4">
    <fill>
      <patternFill patternType="none"/>
    </fill>
    <fill>
      <patternFill patternType="gray125"/>
    </fill>
    <fill>
      <patternFill patternType="solid">
        <fgColor theme="2"/>
        <bgColor indexed="64"/>
      </patternFill>
    </fill>
    <fill>
      <patternFill patternType="solid">
        <fgColor rgb="FFE7E6E6"/>
        <bgColor rgb="FF000000"/>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3" fillId="2" borderId="1" xfId="0" applyFont="1" applyFill="1" applyBorder="1"/>
    <xf numFmtId="0" fontId="4" fillId="0" borderId="0" xfId="0" applyFont="1"/>
    <xf numFmtId="14" fontId="4" fillId="0" borderId="0" xfId="0" applyNumberFormat="1" applyFont="1"/>
    <xf numFmtId="0" fontId="0" fillId="0" borderId="0" xfId="0" pivotButton="1"/>
    <xf numFmtId="0" fontId="0" fillId="0" borderId="0" xfId="0" applyAlignment="1">
      <alignment horizontal="left"/>
    </xf>
    <xf numFmtId="44" fontId="0" fillId="0" borderId="0" xfId="1" applyFont="1"/>
    <xf numFmtId="164" fontId="0" fillId="0" borderId="0" xfId="1" applyNumberFormat="1" applyFont="1"/>
    <xf numFmtId="44" fontId="0" fillId="0" borderId="0" xfId="0" applyNumberFormat="1"/>
    <xf numFmtId="44" fontId="3" fillId="2" borderId="1" xfId="1" applyFont="1" applyFill="1" applyBorder="1"/>
    <xf numFmtId="44" fontId="4" fillId="0" borderId="0" xfId="1" applyFont="1" applyAlignment="1">
      <alignment horizontal="right" vertical="center" wrapText="1"/>
    </xf>
    <xf numFmtId="0" fontId="2" fillId="0" borderId="0" xfId="0" applyFont="1"/>
    <xf numFmtId="0" fontId="0" fillId="0" borderId="0" xfId="0" applyFont="1"/>
    <xf numFmtId="6" fontId="0" fillId="0" borderId="0" xfId="0" applyNumberFormat="1" applyFont="1"/>
    <xf numFmtId="8" fontId="0" fillId="0" borderId="0" xfId="0" applyNumberFormat="1" applyFont="1"/>
    <xf numFmtId="165" fontId="0" fillId="0" borderId="0" xfId="0" applyNumberFormat="1" applyFont="1"/>
    <xf numFmtId="0" fontId="7" fillId="0" borderId="0" xfId="0" applyFont="1" applyAlignment="1">
      <alignment horizontal="center"/>
    </xf>
    <xf numFmtId="0" fontId="0" fillId="0" borderId="1" xfId="0" applyFont="1" applyBorder="1"/>
    <xf numFmtId="0" fontId="0" fillId="0" borderId="1" xfId="0" applyFont="1" applyBorder="1" applyAlignment="1">
      <alignment horizontal="center"/>
    </xf>
    <xf numFmtId="6" fontId="0" fillId="0" borderId="0" xfId="0" applyNumberFormat="1" applyFont="1" applyBorder="1"/>
    <xf numFmtId="166" fontId="0" fillId="0" borderId="0" xfId="0" applyNumberFormat="1" applyFont="1" applyBorder="1"/>
    <xf numFmtId="166" fontId="0" fillId="0" borderId="0" xfId="0" applyNumberFormat="1" applyFont="1"/>
    <xf numFmtId="0" fontId="7" fillId="0" borderId="0" xfId="0" applyFont="1" applyBorder="1" applyAlignment="1">
      <alignment horizontal="center"/>
    </xf>
    <xf numFmtId="165" fontId="0" fillId="0" borderId="1" xfId="0" applyNumberFormat="1" applyFont="1" applyBorder="1"/>
    <xf numFmtId="0" fontId="8" fillId="0" borderId="0" xfId="0" applyFont="1"/>
    <xf numFmtId="167" fontId="0" fillId="0" borderId="0" xfId="0" applyNumberFormat="1" applyFont="1"/>
    <xf numFmtId="0" fontId="7" fillId="0" borderId="0" xfId="0" applyFont="1"/>
    <xf numFmtId="8" fontId="0" fillId="0" borderId="0" xfId="0" applyNumberFormat="1"/>
    <xf numFmtId="0" fontId="10" fillId="3" borderId="1" xfId="0" applyFont="1" applyFill="1" applyBorder="1"/>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xf numFmtId="6" fontId="0" fillId="0" borderId="0" xfId="0" applyNumberFormat="1"/>
    <xf numFmtId="0" fontId="8" fillId="0" borderId="0" xfId="0" applyFont="1" applyFill="1" applyBorder="1" applyAlignment="1">
      <alignment horizontal="center"/>
    </xf>
    <xf numFmtId="165" fontId="8" fillId="0" borderId="0" xfId="0" applyNumberFormat="1" applyFont="1" applyFill="1" applyBorder="1" applyAlignment="1">
      <alignment horizontal="center" wrapText="1"/>
    </xf>
    <xf numFmtId="6" fontId="8" fillId="0" borderId="0" xfId="0" applyNumberFormat="1" applyFont="1" applyFill="1" applyBorder="1" applyAlignment="1">
      <alignment horizontal="center"/>
    </xf>
    <xf numFmtId="165" fontId="8" fillId="0" borderId="0" xfId="0" applyNumberFormat="1" applyFont="1" applyFill="1" applyBorder="1" applyAlignment="1">
      <alignment horizontal="center"/>
    </xf>
    <xf numFmtId="166" fontId="8" fillId="0" borderId="0" xfId="0" applyNumberFormat="1" applyFont="1" applyFill="1" applyBorder="1" applyAlignment="1">
      <alignment horizontal="center"/>
    </xf>
    <xf numFmtId="6" fontId="8" fillId="0" borderId="0" xfId="0" applyNumberFormat="1" applyFont="1"/>
    <xf numFmtId="0" fontId="0" fillId="0" borderId="0" xfId="0" applyNumberFormat="1"/>
    <xf numFmtId="0" fontId="2" fillId="0" borderId="0" xfId="0" applyFont="1" applyAlignment="1">
      <alignment horizontal="left"/>
    </xf>
    <xf numFmtId="44" fontId="2" fillId="0" borderId="0" xfId="1" applyFont="1"/>
    <xf numFmtId="168" fontId="0" fillId="0" borderId="0" xfId="0" applyNumberFormat="1" applyFont="1"/>
    <xf numFmtId="166" fontId="7" fillId="0" borderId="0" xfId="0" applyNumberFormat="1" applyFont="1" applyAlignment="1">
      <alignment horizontal="center"/>
    </xf>
  </cellXfs>
  <cellStyles count="2">
    <cellStyle name="Currency" xfId="1" builtinId="4"/>
    <cellStyle name="Normal" xfId="0" builtinId="0"/>
  </cellStyles>
  <dxfs count="20">
    <dxf>
      <numFmt numFmtId="34" formatCode="_(&quot;$&quot;* #,##0.00_);_(&quot;$&quot;* \(#,##0.00\);_(&quot;$&quot;* &quot;-&quot;??_);_(@_)"/>
    </dxf>
    <dxf>
      <numFmt numFmtId="34" formatCode="_(&quot;$&quot;* #,##0.00_);_(&quot;$&quot;* \(#,##0.00\);_(&quot;$&quot;*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a:ea typeface="Georgia"/>
                <a:cs typeface="Georgia"/>
              </a:defRPr>
            </a:pPr>
            <a:r>
              <a:rPr lang="en-US"/>
              <a:t>Estimated Syndicated Easement Deductions</a:t>
            </a:r>
          </a:p>
        </c:rich>
      </c:tx>
      <c:layout>
        <c:manualLayout>
          <c:xMode val="edge"/>
          <c:yMode val="edge"/>
          <c:x val="1.8712962962962962E-2"/>
          <c:y val="2.77777777777777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a:ea typeface="Georgia"/>
              <a:cs typeface="Georgia"/>
            </a:defRPr>
          </a:pPr>
          <a:endParaRPr lang="en-US"/>
        </a:p>
      </c:txPr>
    </c:title>
    <c:autoTitleDeleted val="0"/>
    <c:plotArea>
      <c:layout>
        <c:manualLayout>
          <c:xMode val="edge"/>
          <c:yMode val="edge"/>
          <c:x val="6.0659813356663747E-2"/>
          <c:y val="0.19275462962962964"/>
          <c:w val="0.91387722368037327"/>
          <c:h val="0.62238425925925922"/>
        </c:manualLayout>
      </c:layout>
      <c:barChart>
        <c:barDir val="col"/>
        <c:grouping val="clustered"/>
        <c:varyColors val="0"/>
        <c:ser>
          <c:idx val="0"/>
          <c:order val="0"/>
          <c:tx>
            <c:strRef>
              <c:f>Figures!$B$1</c:f>
              <c:strCache>
                <c:ptCount val="1"/>
                <c:pt idx="0">
                  <c:v>Estimated deductions at $5 per $1 invested (per promotional materials)</c:v>
                </c:pt>
              </c:strCache>
            </c:strRef>
          </c:tx>
          <c:spPr>
            <a:solidFill>
              <a:srgbClr val="1F497D"/>
            </a:solidFill>
            <a:ln w="0" cap="flat" cmpd="sng" algn="ctr">
              <a:solidFill>
                <a:srgbClr val="1F497D"/>
              </a:solidFill>
              <a:prstDash val="solid"/>
              <a:round/>
              <a:headEnd type="none" w="med" len="med"/>
              <a:tailEnd type="none" w="med" len="med"/>
            </a:ln>
            <a:effectLst/>
          </c:spPr>
          <c:invertIfNegative val="0"/>
          <c:cat>
            <c:numRef>
              <c:f>Figures!$A$5:$A$7</c:f>
              <c:numCache>
                <c:formatCode>General</c:formatCode>
                <c:ptCount val="3"/>
                <c:pt idx="0">
                  <c:v>2015</c:v>
                </c:pt>
                <c:pt idx="1">
                  <c:v>2016</c:v>
                </c:pt>
                <c:pt idx="2">
                  <c:v>2017</c:v>
                </c:pt>
              </c:numCache>
            </c:numRef>
          </c:cat>
          <c:val>
            <c:numRef>
              <c:f>Figures!$B$5:$B$7</c:f>
              <c:numCache>
                <c:formatCode>_("$"* #,##0.00_);_("$"* \(#,##0.00\);_("$"* "-"??_);_(@_)</c:formatCode>
                <c:ptCount val="3"/>
                <c:pt idx="0">
                  <c:v>2439814315</c:v>
                </c:pt>
                <c:pt idx="1">
                  <c:v>3091836940</c:v>
                </c:pt>
                <c:pt idx="2">
                  <c:v>2677351310</c:v>
                </c:pt>
              </c:numCache>
            </c:numRef>
          </c:val>
          <c:extLst>
            <c:ext xmlns:c16="http://schemas.microsoft.com/office/drawing/2014/chart" uri="{C3380CC4-5D6E-409C-BE32-E72D297353CC}">
              <c16:uniqueId val="{00000000-3120-4567-8EDE-6368F2D8E803}"/>
            </c:ext>
          </c:extLst>
        </c:ser>
        <c:ser>
          <c:idx val="1"/>
          <c:order val="1"/>
          <c:tx>
            <c:strRef>
              <c:f>Figures!$C$1</c:f>
              <c:strCache>
                <c:ptCount val="1"/>
                <c:pt idx="0">
                  <c:v>Estimated deductions at $9 per $1 invested (IRS Average)</c:v>
                </c:pt>
              </c:strCache>
            </c:strRef>
          </c:tx>
          <c:spPr>
            <a:solidFill>
              <a:srgbClr val="B9CDE5"/>
            </a:solidFill>
            <a:ln w="0" cap="flat" cmpd="sng" algn="ctr">
              <a:solidFill>
                <a:srgbClr val="B9CDE5"/>
              </a:solidFill>
              <a:prstDash val="solid"/>
              <a:round/>
              <a:headEnd type="none" w="med" len="med"/>
              <a:tailEnd type="none" w="med" len="med"/>
            </a:ln>
            <a:effectLst/>
          </c:spPr>
          <c:invertIfNegative val="0"/>
          <c:cat>
            <c:numRef>
              <c:f>Figures!$A$5:$A$7</c:f>
              <c:numCache>
                <c:formatCode>General</c:formatCode>
                <c:ptCount val="3"/>
                <c:pt idx="0">
                  <c:v>2015</c:v>
                </c:pt>
                <c:pt idx="1">
                  <c:v>2016</c:v>
                </c:pt>
                <c:pt idx="2">
                  <c:v>2017</c:v>
                </c:pt>
              </c:numCache>
            </c:numRef>
          </c:cat>
          <c:val>
            <c:numRef>
              <c:f>Figures!$C$5:$C$7</c:f>
              <c:numCache>
                <c:formatCode>_("$"* #,##0.00_);_("$"* \(#,##0.00\);_("$"* "-"??_);_(@_)</c:formatCode>
                <c:ptCount val="3"/>
                <c:pt idx="0">
                  <c:v>4391665767</c:v>
                </c:pt>
                <c:pt idx="1">
                  <c:v>5565306492</c:v>
                </c:pt>
                <c:pt idx="2">
                  <c:v>4819232358</c:v>
                </c:pt>
              </c:numCache>
            </c:numRef>
          </c:val>
          <c:extLst>
            <c:ext xmlns:c16="http://schemas.microsoft.com/office/drawing/2014/chart" uri="{C3380CC4-5D6E-409C-BE32-E72D297353CC}">
              <c16:uniqueId val="{00000001-3120-4567-8EDE-6368F2D8E803}"/>
            </c:ext>
          </c:extLst>
        </c:ser>
        <c:dLbls>
          <c:showLegendKey val="0"/>
          <c:showVal val="0"/>
          <c:showCatName val="0"/>
          <c:showSerName val="0"/>
          <c:showPercent val="0"/>
          <c:showBubbleSize val="0"/>
        </c:dLbls>
        <c:gapWidth val="219"/>
        <c:overlap val="-27"/>
        <c:axId val="544287648"/>
        <c:axId val="544287976"/>
      </c:barChart>
      <c:catAx>
        <c:axId val="54428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287976"/>
        <c:crosses val="autoZero"/>
        <c:auto val="1"/>
        <c:lblAlgn val="ctr"/>
        <c:lblOffset val="100"/>
        <c:noMultiLvlLbl val="0"/>
      </c:catAx>
      <c:valAx>
        <c:axId val="544287976"/>
        <c:scaling>
          <c:orientation val="minMax"/>
        </c:scaling>
        <c:delete val="0"/>
        <c:axPos val="l"/>
        <c:majorGridlines>
          <c:spPr>
            <a:ln w="9525" cap="flat" cmpd="sng" algn="ctr">
              <a:solidFill>
                <a:srgbClr val="000000">
                  <a:lumMod val="100000"/>
                  <a:alpha val="30000"/>
                </a:srgbClr>
              </a:solidFill>
              <a:prstDash val="solid"/>
              <a:round/>
              <a:headEnd type="none" w="med" len="med"/>
              <a:tailEnd type="none" w="med" len="me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4287648"/>
        <c:crosses val="autoZero"/>
        <c:crossBetween val="between"/>
        <c:dispUnits>
          <c:builtInUnit val="millions"/>
          <c:dispUnitsLbl>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906705155860154"/>
          <c:y val="0.82020275755532046"/>
          <c:w val="0.55121490846054155"/>
          <c:h val="0.11029134068365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ysClr val="window" lastClr="FFFFFF">
        <a:lumMod val="100000"/>
      </a:sys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a:ea typeface="Georgia"/>
                <a:cs typeface="Georgia"/>
              </a:defRPr>
            </a:pPr>
            <a:r>
              <a:rPr lang="en-US"/>
              <a:t>Estimated Revenue Cost of Syndicated Easements</a:t>
            </a:r>
          </a:p>
        </c:rich>
      </c:tx>
      <c:layout>
        <c:manualLayout>
          <c:xMode val="edge"/>
          <c:yMode val="edge"/>
          <c:x val="1.8712962962962962E-2"/>
          <c:y val="2.77777777777777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a:ea typeface="Georgia"/>
              <a:cs typeface="Georgia"/>
            </a:defRPr>
          </a:pPr>
          <a:endParaRPr lang="en-US"/>
        </a:p>
      </c:txPr>
    </c:title>
    <c:autoTitleDeleted val="0"/>
    <c:plotArea>
      <c:layout>
        <c:manualLayout>
          <c:xMode val="edge"/>
          <c:yMode val="edge"/>
          <c:x val="6.0659813356663747E-2"/>
          <c:y val="0.19275462962962964"/>
          <c:w val="0.91387722368037327"/>
          <c:h val="0.62238425925925922"/>
        </c:manualLayout>
      </c:layout>
      <c:barChart>
        <c:barDir val="col"/>
        <c:grouping val="clustered"/>
        <c:varyColors val="0"/>
        <c:ser>
          <c:idx val="0"/>
          <c:order val="0"/>
          <c:tx>
            <c:strRef>
              <c:f>Figures!$D$1</c:f>
              <c:strCache>
                <c:ptCount val="1"/>
                <c:pt idx="0">
                  <c:v>Estimated deductions at $5 per $1 invested (per promotional materials)</c:v>
                </c:pt>
              </c:strCache>
            </c:strRef>
          </c:tx>
          <c:spPr>
            <a:solidFill>
              <a:srgbClr val="1F497D"/>
            </a:solidFill>
            <a:ln w="0" cap="flat" cmpd="sng" algn="ctr">
              <a:solidFill>
                <a:srgbClr val="1F497D"/>
              </a:solidFill>
              <a:prstDash val="solid"/>
              <a:round/>
              <a:headEnd type="none" w="med" len="med"/>
              <a:tailEnd type="none" w="med" len="med"/>
            </a:ln>
            <a:effectLst/>
          </c:spPr>
          <c:invertIfNegative val="0"/>
          <c:cat>
            <c:numRef>
              <c:f>Figures!$A$5:$A$7</c:f>
              <c:numCache>
                <c:formatCode>General</c:formatCode>
                <c:ptCount val="3"/>
                <c:pt idx="0">
                  <c:v>2015</c:v>
                </c:pt>
                <c:pt idx="1">
                  <c:v>2016</c:v>
                </c:pt>
                <c:pt idx="2">
                  <c:v>2017</c:v>
                </c:pt>
              </c:numCache>
            </c:numRef>
          </c:cat>
          <c:val>
            <c:numRef>
              <c:f>Figures!$D$5:$D$7</c:f>
              <c:numCache>
                <c:formatCode>_("$"* #,##0.00_);_("$"* \(#,##0.00\);_("$"* "-"??_);_(@_)</c:formatCode>
                <c:ptCount val="3"/>
                <c:pt idx="0">
                  <c:v>1054487746.943</c:v>
                </c:pt>
                <c:pt idx="1">
                  <c:v>1336291925.4679999</c:v>
                </c:pt>
                <c:pt idx="2">
                  <c:v>1157151236.1819999</c:v>
                </c:pt>
              </c:numCache>
            </c:numRef>
          </c:val>
          <c:extLst>
            <c:ext xmlns:c16="http://schemas.microsoft.com/office/drawing/2014/chart" uri="{C3380CC4-5D6E-409C-BE32-E72D297353CC}">
              <c16:uniqueId val="{00000000-0847-4C38-AA6F-70BE087F0495}"/>
            </c:ext>
          </c:extLst>
        </c:ser>
        <c:ser>
          <c:idx val="1"/>
          <c:order val="1"/>
          <c:tx>
            <c:strRef>
              <c:f>Figures!$E$1</c:f>
              <c:strCache>
                <c:ptCount val="1"/>
                <c:pt idx="0">
                  <c:v>Estimated deductions at $9 per $1 invested (IRS Average)</c:v>
                </c:pt>
              </c:strCache>
            </c:strRef>
          </c:tx>
          <c:spPr>
            <a:solidFill>
              <a:srgbClr val="B9CDE5"/>
            </a:solidFill>
            <a:ln w="0" cap="flat" cmpd="sng" algn="ctr">
              <a:solidFill>
                <a:srgbClr val="B9CDE5"/>
              </a:solidFill>
              <a:prstDash val="solid"/>
              <a:round/>
              <a:headEnd type="none" w="med" len="med"/>
              <a:tailEnd type="none" w="med" len="med"/>
            </a:ln>
            <a:effectLst/>
          </c:spPr>
          <c:invertIfNegative val="0"/>
          <c:cat>
            <c:numRef>
              <c:f>Figures!$A$5:$A$7</c:f>
              <c:numCache>
                <c:formatCode>General</c:formatCode>
                <c:ptCount val="3"/>
                <c:pt idx="0">
                  <c:v>2015</c:v>
                </c:pt>
                <c:pt idx="1">
                  <c:v>2016</c:v>
                </c:pt>
                <c:pt idx="2">
                  <c:v>2017</c:v>
                </c:pt>
              </c:numCache>
            </c:numRef>
          </c:cat>
          <c:val>
            <c:numRef>
              <c:f>Figures!$E$5:$E$7</c:f>
              <c:numCache>
                <c:formatCode>_("$"* #,##0.00_);_("$"* \(#,##0.00\);_("$"* "-"??_);_(@_)</c:formatCode>
                <c:ptCount val="3"/>
                <c:pt idx="0">
                  <c:v>1898077944.4973998</c:v>
                </c:pt>
                <c:pt idx="1">
                  <c:v>2405325465.8424001</c:v>
                </c:pt>
                <c:pt idx="2">
                  <c:v>2082872225.1276</c:v>
                </c:pt>
              </c:numCache>
            </c:numRef>
          </c:val>
          <c:extLst>
            <c:ext xmlns:c16="http://schemas.microsoft.com/office/drawing/2014/chart" uri="{C3380CC4-5D6E-409C-BE32-E72D297353CC}">
              <c16:uniqueId val="{00000001-0847-4C38-AA6F-70BE087F0495}"/>
            </c:ext>
          </c:extLst>
        </c:ser>
        <c:dLbls>
          <c:showLegendKey val="0"/>
          <c:showVal val="0"/>
          <c:showCatName val="0"/>
          <c:showSerName val="0"/>
          <c:showPercent val="0"/>
          <c:showBubbleSize val="0"/>
        </c:dLbls>
        <c:gapWidth val="219"/>
        <c:overlap val="-27"/>
        <c:axId val="669942064"/>
        <c:axId val="739951672"/>
      </c:barChart>
      <c:catAx>
        <c:axId val="66994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9951672"/>
        <c:crosses val="autoZero"/>
        <c:auto val="1"/>
        <c:lblAlgn val="ctr"/>
        <c:lblOffset val="100"/>
        <c:noMultiLvlLbl val="0"/>
      </c:catAx>
      <c:valAx>
        <c:axId val="739951672"/>
        <c:scaling>
          <c:orientation val="minMax"/>
        </c:scaling>
        <c:delete val="0"/>
        <c:axPos val="l"/>
        <c:majorGridlines>
          <c:spPr>
            <a:ln w="9525" cap="flat" cmpd="sng" algn="ctr">
              <a:solidFill>
                <a:srgbClr val="000000">
                  <a:lumMod val="100000"/>
                  <a:alpha val="30000"/>
                </a:srgbClr>
              </a:solidFill>
              <a:prstDash val="solid"/>
              <a:round/>
              <a:headEnd type="none" w="med" len="med"/>
              <a:tailEnd type="none" w="med" len="me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9942064"/>
        <c:crosses val="autoZero"/>
        <c:crossBetween val="between"/>
        <c:dispUnits>
          <c:builtInUnit val="millions"/>
          <c:dispUnitsLbl>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2254182512900172"/>
          <c:y val="0.82448848593664692"/>
          <c:w val="0.55113691145749644"/>
          <c:h val="0.110237362627321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ysClr val="window" lastClr="FFFFFF">
        <a:lumMod val="100000"/>
      </a:sys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a:ea typeface="Georgia"/>
                <a:cs typeface="Georgia"/>
              </a:defRPr>
            </a:pPr>
            <a:r>
              <a:rPr lang="en-US"/>
              <a:t>Estimated and Reported Total Easement Deductions</a:t>
            </a:r>
          </a:p>
        </c:rich>
      </c:tx>
      <c:layout>
        <c:manualLayout>
          <c:xMode val="edge"/>
          <c:yMode val="edge"/>
          <c:x val="1.8712962962962962E-2"/>
          <c:y val="2.77777777777777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a:ea typeface="Georgia"/>
              <a:cs typeface="Georgia"/>
            </a:defRPr>
          </a:pPr>
          <a:endParaRPr lang="en-US"/>
        </a:p>
      </c:txPr>
    </c:title>
    <c:autoTitleDeleted val="0"/>
    <c:plotArea>
      <c:layout>
        <c:manualLayout>
          <c:xMode val="edge"/>
          <c:yMode val="edge"/>
          <c:x val="6.0659813356663747E-2"/>
          <c:y val="0.19275462962962964"/>
          <c:w val="0.91387722368037327"/>
          <c:h val="0.62238425925925922"/>
        </c:manualLayout>
      </c:layout>
      <c:barChart>
        <c:barDir val="col"/>
        <c:grouping val="clustered"/>
        <c:varyColors val="0"/>
        <c:ser>
          <c:idx val="0"/>
          <c:order val="0"/>
          <c:tx>
            <c:strRef>
              <c:f>Figures!$F$1</c:f>
              <c:strCache>
                <c:ptCount val="1"/>
                <c:pt idx="0">
                  <c:v>Reported deductions</c:v>
                </c:pt>
              </c:strCache>
            </c:strRef>
          </c:tx>
          <c:spPr>
            <a:solidFill>
              <a:srgbClr val="1F497D"/>
            </a:solidFill>
            <a:ln w="0" cap="flat" cmpd="sng" algn="ctr">
              <a:solidFill>
                <a:srgbClr val="1F497D"/>
              </a:solidFill>
              <a:prstDash val="solid"/>
              <a:round/>
              <a:headEnd type="none" w="med" len="med"/>
              <a:tailEnd type="none" w="med" len="med"/>
            </a:ln>
            <a:effectLst/>
          </c:spPr>
          <c:invertIfNegative val="0"/>
          <c:cat>
            <c:numRef>
              <c:f>Figures!$A$2:$A$7</c:f>
              <c:numCache>
                <c:formatCode>General</c:formatCode>
                <c:ptCount val="6"/>
                <c:pt idx="0">
                  <c:v>2012</c:v>
                </c:pt>
                <c:pt idx="1">
                  <c:v>2013</c:v>
                </c:pt>
                <c:pt idx="2">
                  <c:v>2014</c:v>
                </c:pt>
                <c:pt idx="3">
                  <c:v>2015</c:v>
                </c:pt>
                <c:pt idx="4">
                  <c:v>2016</c:v>
                </c:pt>
                <c:pt idx="5">
                  <c:v>2017</c:v>
                </c:pt>
              </c:numCache>
            </c:numRef>
          </c:cat>
          <c:val>
            <c:numRef>
              <c:f>Figures!$F$2:$F$7</c:f>
              <c:numCache>
                <c:formatCode>"$"#,##0_);[Red]\("$"#,##0\)</c:formatCode>
                <c:ptCount val="6"/>
                <c:pt idx="0">
                  <c:v>0.98</c:v>
                </c:pt>
                <c:pt idx="1">
                  <c:v>1.083</c:v>
                </c:pt>
                <c:pt idx="2">
                  <c:v>3.1960000000000002</c:v>
                </c:pt>
              </c:numCache>
            </c:numRef>
          </c:val>
          <c:extLst>
            <c:ext xmlns:c16="http://schemas.microsoft.com/office/drawing/2014/chart" uri="{C3380CC4-5D6E-409C-BE32-E72D297353CC}">
              <c16:uniqueId val="{00000000-3C24-49C6-8E12-E8CA95F6FFC1}"/>
            </c:ext>
          </c:extLst>
        </c:ser>
        <c:ser>
          <c:idx val="1"/>
          <c:order val="1"/>
          <c:tx>
            <c:strRef>
              <c:f>Figures!$G$1</c:f>
              <c:strCache>
                <c:ptCount val="1"/>
                <c:pt idx="0">
                  <c:v>Estimated deductions at $5 per $1 invested (per promotional materials)</c:v>
                </c:pt>
              </c:strCache>
            </c:strRef>
          </c:tx>
          <c:spPr>
            <a:solidFill>
              <a:srgbClr val="B9CDE5"/>
            </a:solidFill>
            <a:ln w="0" cap="flat" cmpd="sng" algn="ctr">
              <a:solidFill>
                <a:srgbClr val="B9CDE5"/>
              </a:solidFill>
              <a:prstDash val="solid"/>
              <a:round/>
              <a:headEnd type="none" w="med" len="med"/>
              <a:tailEnd type="none" w="med" len="med"/>
            </a:ln>
            <a:effectLst/>
          </c:spPr>
          <c:invertIfNegative val="0"/>
          <c:cat>
            <c:numRef>
              <c:f>Figures!$A$2:$A$7</c:f>
              <c:numCache>
                <c:formatCode>General</c:formatCode>
                <c:ptCount val="6"/>
                <c:pt idx="0">
                  <c:v>2012</c:v>
                </c:pt>
                <c:pt idx="1">
                  <c:v>2013</c:v>
                </c:pt>
                <c:pt idx="2">
                  <c:v>2014</c:v>
                </c:pt>
                <c:pt idx="3">
                  <c:v>2015</c:v>
                </c:pt>
                <c:pt idx="4">
                  <c:v>2016</c:v>
                </c:pt>
                <c:pt idx="5">
                  <c:v>2017</c:v>
                </c:pt>
              </c:numCache>
            </c:numRef>
          </c:cat>
          <c:val>
            <c:numRef>
              <c:f>Figures!$G$2:$G$7</c:f>
              <c:numCache>
                <c:formatCode>"$"#,##0_);[Red]\("$"#,##0\)</c:formatCode>
                <c:ptCount val="6"/>
                <c:pt idx="3" formatCode="&quot;$&quot;#,##0.00_);[Red]\(&quot;$&quot;#,##0.00\)">
                  <c:v>3.4713143149999999</c:v>
                </c:pt>
                <c:pt idx="4" formatCode="&quot;$&quot;#,##0.00_);[Red]\(&quot;$&quot;#,##0.00\)">
                  <c:v>4.1233369399999997</c:v>
                </c:pt>
                <c:pt idx="5" formatCode="&quot;$&quot;#,##0.00_);[Red]\(&quot;$&quot;#,##0.00\)">
                  <c:v>3.70885131</c:v>
                </c:pt>
              </c:numCache>
            </c:numRef>
          </c:val>
          <c:extLst>
            <c:ext xmlns:c16="http://schemas.microsoft.com/office/drawing/2014/chart" uri="{C3380CC4-5D6E-409C-BE32-E72D297353CC}">
              <c16:uniqueId val="{00000001-3C24-49C6-8E12-E8CA95F6FFC1}"/>
            </c:ext>
          </c:extLst>
        </c:ser>
        <c:ser>
          <c:idx val="2"/>
          <c:order val="2"/>
          <c:tx>
            <c:strRef>
              <c:f>Figures!$H$1</c:f>
              <c:strCache>
                <c:ptCount val="1"/>
                <c:pt idx="0">
                  <c:v>Estimated deductions at $9 per $1 invested (IRS Average)</c:v>
                </c:pt>
              </c:strCache>
            </c:strRef>
          </c:tx>
          <c:spPr>
            <a:solidFill>
              <a:srgbClr val="999999"/>
            </a:solidFill>
            <a:ln w="0" cap="flat" cmpd="sng" algn="ctr">
              <a:solidFill>
                <a:srgbClr val="999999"/>
              </a:solidFill>
              <a:prstDash val="solid"/>
              <a:round/>
              <a:headEnd type="none" w="med" len="med"/>
              <a:tailEnd type="none" w="med" len="med"/>
            </a:ln>
            <a:effectLst/>
          </c:spPr>
          <c:invertIfNegative val="0"/>
          <c:cat>
            <c:numRef>
              <c:f>Figures!$A$2:$A$7</c:f>
              <c:numCache>
                <c:formatCode>General</c:formatCode>
                <c:ptCount val="6"/>
                <c:pt idx="0">
                  <c:v>2012</c:v>
                </c:pt>
                <c:pt idx="1">
                  <c:v>2013</c:v>
                </c:pt>
                <c:pt idx="2">
                  <c:v>2014</c:v>
                </c:pt>
                <c:pt idx="3">
                  <c:v>2015</c:v>
                </c:pt>
                <c:pt idx="4">
                  <c:v>2016</c:v>
                </c:pt>
                <c:pt idx="5">
                  <c:v>2017</c:v>
                </c:pt>
              </c:numCache>
            </c:numRef>
          </c:cat>
          <c:val>
            <c:numRef>
              <c:f>Figures!$H$2:$H$7</c:f>
              <c:numCache>
                <c:formatCode>"$"#,##0_);[Red]\("$"#,##0\)</c:formatCode>
                <c:ptCount val="6"/>
                <c:pt idx="3" formatCode="&quot;$&quot;#,##0.00_);[Red]\(&quot;$&quot;#,##0.00\)">
                  <c:v>5.4231657670000004</c:v>
                </c:pt>
                <c:pt idx="4" formatCode="&quot;$&quot;#,##0.00_);[Red]\(&quot;$&quot;#,##0.00\)">
                  <c:v>6.5968064919999989</c:v>
                </c:pt>
                <c:pt idx="5" formatCode="&quot;$&quot;#,##0.00_);[Red]\(&quot;$&quot;#,##0.00\)">
                  <c:v>5.8507323580000001</c:v>
                </c:pt>
              </c:numCache>
            </c:numRef>
          </c:val>
          <c:extLst>
            <c:ext xmlns:c16="http://schemas.microsoft.com/office/drawing/2014/chart" uri="{C3380CC4-5D6E-409C-BE32-E72D297353CC}">
              <c16:uniqueId val="{00000002-3C24-49C6-8E12-E8CA95F6FFC1}"/>
            </c:ext>
          </c:extLst>
        </c:ser>
        <c:dLbls>
          <c:showLegendKey val="0"/>
          <c:showVal val="0"/>
          <c:showCatName val="0"/>
          <c:showSerName val="0"/>
          <c:showPercent val="0"/>
          <c:showBubbleSize val="0"/>
        </c:dLbls>
        <c:gapWidth val="219"/>
        <c:overlap val="-27"/>
        <c:axId val="739541488"/>
        <c:axId val="739541816"/>
      </c:barChart>
      <c:catAx>
        <c:axId val="73954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9541816"/>
        <c:crosses val="autoZero"/>
        <c:auto val="1"/>
        <c:lblAlgn val="ctr"/>
        <c:lblOffset val="100"/>
        <c:noMultiLvlLbl val="0"/>
      </c:catAx>
      <c:valAx>
        <c:axId val="739541816"/>
        <c:scaling>
          <c:orientation val="minMax"/>
        </c:scaling>
        <c:delete val="0"/>
        <c:axPos val="l"/>
        <c:majorGridlines>
          <c:spPr>
            <a:ln w="9525" cap="flat" cmpd="sng" algn="ctr">
              <a:solidFill>
                <a:srgbClr val="000000">
                  <a:lumMod val="100000"/>
                  <a:alpha val="30000"/>
                </a:srgbClr>
              </a:solidFill>
              <a:prstDash val="solid"/>
              <a:round/>
              <a:headEnd type="none" w="med" len="med"/>
              <a:tailEnd type="none" w="med" len="me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Billions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9541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ysClr val="window" lastClr="FFFFFF">
        <a:lumMod val="100000"/>
      </a:sys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a:ea typeface="Georgia"/>
                <a:cs typeface="Georgia"/>
              </a:defRPr>
            </a:pPr>
            <a:r>
              <a:rPr lang="en-US"/>
              <a:t>Estimated Revenue Cost of Total Easements</a:t>
            </a:r>
          </a:p>
        </c:rich>
      </c:tx>
      <c:layout>
        <c:manualLayout>
          <c:xMode val="edge"/>
          <c:yMode val="edge"/>
          <c:x val="1.8712962962962962E-2"/>
          <c:y val="2.77777777777777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a:ea typeface="Georgia"/>
              <a:cs typeface="Georgia"/>
            </a:defRPr>
          </a:pPr>
          <a:endParaRPr lang="en-US"/>
        </a:p>
      </c:txPr>
    </c:title>
    <c:autoTitleDeleted val="0"/>
    <c:plotArea>
      <c:layout>
        <c:manualLayout>
          <c:xMode val="edge"/>
          <c:yMode val="edge"/>
          <c:x val="6.0659813356663747E-2"/>
          <c:y val="0.19275462962962964"/>
          <c:w val="0.91387722368037327"/>
          <c:h val="0.62238425925925922"/>
        </c:manualLayout>
      </c:layout>
      <c:barChart>
        <c:barDir val="col"/>
        <c:grouping val="clustered"/>
        <c:varyColors val="0"/>
        <c:ser>
          <c:idx val="0"/>
          <c:order val="0"/>
          <c:tx>
            <c:strRef>
              <c:f>Figures!$I$1</c:f>
              <c:strCache>
                <c:ptCount val="1"/>
                <c:pt idx="0">
                  <c:v>Reported deductions</c:v>
                </c:pt>
              </c:strCache>
            </c:strRef>
          </c:tx>
          <c:spPr>
            <a:solidFill>
              <a:srgbClr val="1F497D"/>
            </a:solidFill>
            <a:ln w="0" cap="flat" cmpd="sng" algn="ctr">
              <a:solidFill>
                <a:srgbClr val="1F497D"/>
              </a:solidFill>
              <a:prstDash val="solid"/>
              <a:round/>
              <a:headEnd type="none" w="med" len="med"/>
              <a:tailEnd type="none" w="med" len="med"/>
            </a:ln>
            <a:effectLst/>
          </c:spPr>
          <c:invertIfNegative val="0"/>
          <c:cat>
            <c:numRef>
              <c:f>Figures!$A$2:$A$7</c:f>
              <c:numCache>
                <c:formatCode>General</c:formatCode>
                <c:ptCount val="6"/>
                <c:pt idx="0">
                  <c:v>2012</c:v>
                </c:pt>
                <c:pt idx="1">
                  <c:v>2013</c:v>
                </c:pt>
                <c:pt idx="2">
                  <c:v>2014</c:v>
                </c:pt>
                <c:pt idx="3">
                  <c:v>2015</c:v>
                </c:pt>
                <c:pt idx="4">
                  <c:v>2016</c:v>
                </c:pt>
                <c:pt idx="5">
                  <c:v>2017</c:v>
                </c:pt>
              </c:numCache>
            </c:numRef>
          </c:cat>
          <c:val>
            <c:numRef>
              <c:f>Figures!$I$2:$I$7</c:f>
              <c:numCache>
                <c:formatCode>"$"#,##0.00_);[Red]\("$"#,##0.00\)</c:formatCode>
                <c:ptCount val="6"/>
                <c:pt idx="0">
                  <c:v>0.42355599999999999</c:v>
                </c:pt>
                <c:pt idx="1">
                  <c:v>0.46807259999999995</c:v>
                </c:pt>
                <c:pt idx="2">
                  <c:v>1.3813112000000001</c:v>
                </c:pt>
              </c:numCache>
            </c:numRef>
          </c:val>
          <c:extLst>
            <c:ext xmlns:c16="http://schemas.microsoft.com/office/drawing/2014/chart" uri="{C3380CC4-5D6E-409C-BE32-E72D297353CC}">
              <c16:uniqueId val="{00000000-7FC6-4FE9-A963-CB6FEAD5A070}"/>
            </c:ext>
          </c:extLst>
        </c:ser>
        <c:ser>
          <c:idx val="1"/>
          <c:order val="1"/>
          <c:tx>
            <c:strRef>
              <c:f>Figures!$J$1</c:f>
              <c:strCache>
                <c:ptCount val="1"/>
                <c:pt idx="0">
                  <c:v>Estimated deductions at $5 per $1 invested (per promotional materials)</c:v>
                </c:pt>
              </c:strCache>
            </c:strRef>
          </c:tx>
          <c:spPr>
            <a:solidFill>
              <a:srgbClr val="B9CDE5"/>
            </a:solidFill>
            <a:ln w="0" cap="flat" cmpd="sng" algn="ctr">
              <a:solidFill>
                <a:srgbClr val="B9CDE5"/>
              </a:solidFill>
              <a:prstDash val="solid"/>
              <a:round/>
              <a:headEnd type="none" w="med" len="med"/>
              <a:tailEnd type="none" w="med" len="med"/>
            </a:ln>
            <a:effectLst/>
          </c:spPr>
          <c:invertIfNegative val="0"/>
          <c:cat>
            <c:numRef>
              <c:f>Figures!$A$2:$A$7</c:f>
              <c:numCache>
                <c:formatCode>General</c:formatCode>
                <c:ptCount val="6"/>
                <c:pt idx="0">
                  <c:v>2012</c:v>
                </c:pt>
                <c:pt idx="1">
                  <c:v>2013</c:v>
                </c:pt>
                <c:pt idx="2">
                  <c:v>2014</c:v>
                </c:pt>
                <c:pt idx="3">
                  <c:v>2015</c:v>
                </c:pt>
                <c:pt idx="4">
                  <c:v>2016</c:v>
                </c:pt>
                <c:pt idx="5">
                  <c:v>2017</c:v>
                </c:pt>
              </c:numCache>
            </c:numRef>
          </c:cat>
          <c:val>
            <c:numRef>
              <c:f>Figures!$J$2:$J$7</c:f>
              <c:numCache>
                <c:formatCode>"$"#,##0.00_);[Red]\("$"#,##0.00\)</c:formatCode>
                <c:ptCount val="6"/>
                <c:pt idx="3">
                  <c:v>1.49960778408</c:v>
                </c:pt>
                <c:pt idx="4">
                  <c:v>1.7812815580799999</c:v>
                </c:pt>
                <c:pt idx="5">
                  <c:v>1.60222376592</c:v>
                </c:pt>
              </c:numCache>
            </c:numRef>
          </c:val>
          <c:extLst>
            <c:ext xmlns:c16="http://schemas.microsoft.com/office/drawing/2014/chart" uri="{C3380CC4-5D6E-409C-BE32-E72D297353CC}">
              <c16:uniqueId val="{00000001-7FC6-4FE9-A963-CB6FEAD5A070}"/>
            </c:ext>
          </c:extLst>
        </c:ser>
        <c:ser>
          <c:idx val="2"/>
          <c:order val="2"/>
          <c:tx>
            <c:strRef>
              <c:f>Figures!$K$1</c:f>
              <c:strCache>
                <c:ptCount val="1"/>
                <c:pt idx="0">
                  <c:v>Estimated deductions at $9 per $1 invested (IRS Average)</c:v>
                </c:pt>
              </c:strCache>
            </c:strRef>
          </c:tx>
          <c:spPr>
            <a:solidFill>
              <a:srgbClr val="999999"/>
            </a:solidFill>
            <a:ln w="0" cap="flat" cmpd="sng" algn="ctr">
              <a:solidFill>
                <a:srgbClr val="999999"/>
              </a:solidFill>
              <a:prstDash val="solid"/>
              <a:round/>
              <a:headEnd type="none" w="med" len="med"/>
              <a:tailEnd type="none" w="med" len="med"/>
            </a:ln>
            <a:effectLst/>
          </c:spPr>
          <c:invertIfNegative val="0"/>
          <c:cat>
            <c:numRef>
              <c:f>Figures!$A$2:$A$7</c:f>
              <c:numCache>
                <c:formatCode>General</c:formatCode>
                <c:ptCount val="6"/>
                <c:pt idx="0">
                  <c:v>2012</c:v>
                </c:pt>
                <c:pt idx="1">
                  <c:v>2013</c:v>
                </c:pt>
                <c:pt idx="2">
                  <c:v>2014</c:v>
                </c:pt>
                <c:pt idx="3">
                  <c:v>2015</c:v>
                </c:pt>
                <c:pt idx="4">
                  <c:v>2016</c:v>
                </c:pt>
                <c:pt idx="5">
                  <c:v>2017</c:v>
                </c:pt>
              </c:numCache>
            </c:numRef>
          </c:cat>
          <c:val>
            <c:numRef>
              <c:f>Figures!$K$2:$K$7</c:f>
              <c:numCache>
                <c:formatCode>"$"#,##0.00_);[Red]\("$"#,##0.00\)</c:formatCode>
                <c:ptCount val="6"/>
                <c:pt idx="3">
                  <c:v>2.342807611344</c:v>
                </c:pt>
                <c:pt idx="4">
                  <c:v>2.8498204045439994</c:v>
                </c:pt>
                <c:pt idx="5">
                  <c:v>2.5275163786560002</c:v>
                </c:pt>
              </c:numCache>
            </c:numRef>
          </c:val>
          <c:extLst>
            <c:ext xmlns:c16="http://schemas.microsoft.com/office/drawing/2014/chart" uri="{C3380CC4-5D6E-409C-BE32-E72D297353CC}">
              <c16:uniqueId val="{00000002-7FC6-4FE9-A963-CB6FEAD5A070}"/>
            </c:ext>
          </c:extLst>
        </c:ser>
        <c:dLbls>
          <c:showLegendKey val="0"/>
          <c:showVal val="0"/>
          <c:showCatName val="0"/>
          <c:showSerName val="0"/>
          <c:showPercent val="0"/>
          <c:showBubbleSize val="0"/>
        </c:dLbls>
        <c:gapWidth val="219"/>
        <c:overlap val="-27"/>
        <c:axId val="743066112"/>
        <c:axId val="743067752"/>
      </c:barChart>
      <c:catAx>
        <c:axId val="7430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3067752"/>
        <c:crosses val="autoZero"/>
        <c:auto val="1"/>
        <c:lblAlgn val="ctr"/>
        <c:lblOffset val="100"/>
        <c:noMultiLvlLbl val="0"/>
      </c:catAx>
      <c:valAx>
        <c:axId val="743067752"/>
        <c:scaling>
          <c:orientation val="minMax"/>
        </c:scaling>
        <c:delete val="0"/>
        <c:axPos val="l"/>
        <c:majorGridlines>
          <c:spPr>
            <a:ln w="9525" cap="flat" cmpd="sng" algn="ctr">
              <a:solidFill>
                <a:srgbClr val="000000">
                  <a:lumMod val="100000"/>
                  <a:alpha val="30000"/>
                </a:srgbClr>
              </a:solidFill>
              <a:prstDash val="solid"/>
              <a:round/>
              <a:headEnd type="none" w="med" len="med"/>
              <a:tailEnd type="none" w="med" len="me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Billions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0_);[Red]\(&quot;$&quot;#,##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306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ysClr val="window" lastClr="FFFFFF">
        <a:lumMod val="100000"/>
      </a:sys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file:///N:\Hutchins\Communications\Chart%20Templates\HutchinsLogo.png" TargetMode="External"/><Relationship Id="rId1" Type="http://schemas.openxmlformats.org/officeDocument/2006/relationships/image" Target="file:///N:\Hutchins\Communications\Chart%20Templates\BrookingsLogo.pn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file:///N:\Hutchins\Communications\Chart%20Templates\HutchinsLogo.png" TargetMode="External"/><Relationship Id="rId1" Type="http://schemas.openxmlformats.org/officeDocument/2006/relationships/image" Target="file:///N:\Hutchins\Communications\Chart%20Templates\BrookingsLogo.png"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file:///N:\Hutchins\Communications\Chart%20Templates\HutchinsLogo.png" TargetMode="External"/><Relationship Id="rId1" Type="http://schemas.openxmlformats.org/officeDocument/2006/relationships/image" Target="file:///N:\Hutchins\Communications\Chart%20Templates\BrookingsLogo.png"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file:///N:\Hutchins\Communications\Chart%20Templates\HutchinsLogo.png" TargetMode="External"/><Relationship Id="rId1" Type="http://schemas.openxmlformats.org/officeDocument/2006/relationships/image" Target="file:///N:\Hutchins\Communications\Chart%20Templates\BrookingsLogo.png" TargetMode="External"/></Relationships>
</file>

<file path=xl/drawings/drawing1.xml><?xml version="1.0" encoding="utf-8"?>
<xdr:wsDr xmlns:xdr="http://schemas.openxmlformats.org/drawingml/2006/spreadsheetDrawing" xmlns:a="http://schemas.openxmlformats.org/drawingml/2006/main">
  <xdr:twoCellAnchor>
    <xdr:from>
      <xdr:col>2</xdr:col>
      <xdr:colOff>614361</xdr:colOff>
      <xdr:row>14</xdr:row>
      <xdr:rowOff>176212</xdr:rowOff>
    </xdr:from>
    <xdr:to>
      <xdr:col>4</xdr:col>
      <xdr:colOff>1381125</xdr:colOff>
      <xdr:row>33</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623887</xdr:colOff>
      <xdr:row>34</xdr:row>
      <xdr:rowOff>61912</xdr:rowOff>
    </xdr:from>
    <xdr:to>
      <xdr:col>4</xdr:col>
      <xdr:colOff>1391602</xdr:colOff>
      <xdr:row>52</xdr:row>
      <xdr:rowOff>135064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1966912</xdr:colOff>
      <xdr:row>14</xdr:row>
      <xdr:rowOff>71437</xdr:rowOff>
    </xdr:from>
    <xdr:to>
      <xdr:col>6</xdr:col>
      <xdr:colOff>3772852</xdr:colOff>
      <xdr:row>32</xdr:row>
      <xdr:rowOff>144589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2014537</xdr:colOff>
      <xdr:row>33</xdr:row>
      <xdr:rowOff>166687</xdr:rowOff>
    </xdr:from>
    <xdr:to>
      <xdr:col>6</xdr:col>
      <xdr:colOff>3820477</xdr:colOff>
      <xdr:row>52</xdr:row>
      <xdr:rowOff>49339</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0.00995</cdr:x>
      <cdr:y>0.93469</cdr:y>
    </cdr:from>
    <cdr:to>
      <cdr:x>0.47292</cdr:x>
      <cdr:y>1</cdr:y>
    </cdr:to>
    <cdr:sp macro="" textlink="">
      <cdr:nvSpPr>
        <cdr:cNvPr id="3" name="TextBox 2"/>
        <cdr:cNvSpPr txBox="1"/>
      </cdr:nvSpPr>
      <cdr:spPr>
        <a:xfrm xmlns:a="http://schemas.openxmlformats.org/drawingml/2006/main">
          <a:off x="66888" y="3271838"/>
          <a:ext cx="311106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900">
              <a:latin typeface="Arial" panose="020B0604020202020204" pitchFamily="34" charset="0"/>
            </a:rPr>
            <a:t>Source: SEC</a:t>
          </a:r>
          <a:r>
            <a:rPr lang="en-US" sz="900" baseline="0">
              <a:latin typeface="Arial" panose="020B0604020202020204" pitchFamily="34" charset="0"/>
            </a:rPr>
            <a:t> Form D, IRS, promotional materials.</a:t>
          </a:r>
          <a:endParaRPr lang="en-US" sz="900">
            <a:latin typeface="Arial" panose="020B0604020202020204" pitchFamily="34" charset="0"/>
          </a:endParaRPr>
        </a:p>
      </cdr:txBody>
    </cdr:sp>
  </cdr:relSizeAnchor>
  <cdr:relSizeAnchor xmlns:cdr="http://schemas.openxmlformats.org/drawingml/2006/chartDrawing">
    <cdr:from>
      <cdr:x>0.69901</cdr:x>
      <cdr:y>0.91374</cdr:y>
    </cdr:from>
    <cdr:to>
      <cdr:x>0.93281</cdr:x>
      <cdr:y>0.9693</cdr:y>
    </cdr:to>
    <cdr:pic>
      <cdr:nvPicPr>
        <cdr:cNvPr id="4" name="Picture 3"/>
        <cdr:cNvPicPr>
          <a:picLocks xmlns:a="http://schemas.openxmlformats.org/drawingml/2006/main"/>
        </cdr:cNvPicPr>
      </cdr:nvPicPr>
      <cdr:blipFill>
        <a:blip xmlns:a="http://schemas.openxmlformats.org/drawingml/2006/main" xmlns:r="http://schemas.openxmlformats.org/officeDocument/2006/relationships" r:link="rId1"/>
        <a:stretch xmlns:a="http://schemas.openxmlformats.org/drawingml/2006/main">
          <a:fillRect/>
        </a:stretch>
      </cdr:blipFill>
      <cdr:spPr>
        <a:xfrm xmlns:a="http://schemas.openxmlformats.org/drawingml/2006/main">
          <a:off x="3835066" y="2506579"/>
          <a:ext cx="1282700" cy="152400"/>
        </a:xfrm>
        <a:prstGeom xmlns:a="http://schemas.openxmlformats.org/drawingml/2006/main" prst="rect">
          <a:avLst/>
        </a:prstGeom>
      </cdr:spPr>
    </cdr:pic>
  </cdr:relSizeAnchor>
  <cdr:relSizeAnchor xmlns:cdr="http://schemas.openxmlformats.org/drawingml/2006/chartDrawing">
    <cdr:from>
      <cdr:x>0.94444</cdr:x>
      <cdr:y>0.87959</cdr:y>
    </cdr:from>
    <cdr:to>
      <cdr:x>0.97917</cdr:x>
      <cdr:y>0.96755</cdr:y>
    </cdr:to>
    <cdr:pic>
      <cdr:nvPicPr>
        <cdr:cNvPr id="5" name="Picture 4"/>
        <cdr:cNvPicPr>
          <a:picLocks xmlns:a="http://schemas.openxmlformats.org/drawingml/2006/main"/>
        </cdr:cNvPicPr>
      </cdr:nvPicPr>
      <cdr:blipFill>
        <a:blip xmlns:a="http://schemas.openxmlformats.org/drawingml/2006/main" xmlns:r="http://schemas.openxmlformats.org/officeDocument/2006/relationships" r:link="rId2"/>
        <a:stretch xmlns:a="http://schemas.openxmlformats.org/drawingml/2006/main">
          <a:fillRect/>
        </a:stretch>
      </cdr:blipFill>
      <cdr:spPr>
        <a:xfrm xmlns:a="http://schemas.openxmlformats.org/drawingml/2006/main">
          <a:off x="5181600" y="2412887"/>
          <a:ext cx="190500" cy="241300"/>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0.00995</cdr:x>
      <cdr:y>0.08796</cdr:y>
    </cdr:from>
    <cdr:to>
      <cdr:x>0.47292</cdr:x>
      <cdr:y>0.18056</cdr:y>
    </cdr:to>
    <cdr:sp macro="" textlink="">
      <cdr:nvSpPr>
        <cdr:cNvPr id="2" name="TextBox 1"/>
        <cdr:cNvSpPr txBox="1"/>
      </cdr:nvSpPr>
      <cdr:spPr>
        <a:xfrm xmlns:a="http://schemas.openxmlformats.org/drawingml/2006/main">
          <a:off x="54610" y="241300"/>
          <a:ext cx="2540000" cy="254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900">
              <a:latin typeface="Arial" panose="020B0604020202020204" pitchFamily="34" charset="0"/>
            </a:rPr>
            <a:t>Using 43.22% Marginal Tax Rate</a:t>
          </a:r>
        </a:p>
      </cdr:txBody>
    </cdr:sp>
  </cdr:relSizeAnchor>
  <cdr:relSizeAnchor xmlns:cdr="http://schemas.openxmlformats.org/drawingml/2006/chartDrawing">
    <cdr:from>
      <cdr:x>0.00995</cdr:x>
      <cdr:y>0.9288</cdr:y>
    </cdr:from>
    <cdr:to>
      <cdr:x>0.47292</cdr:x>
      <cdr:y>1</cdr:y>
    </cdr:to>
    <cdr:sp macro="" textlink="">
      <cdr:nvSpPr>
        <cdr:cNvPr id="3" name="TextBox 2"/>
        <cdr:cNvSpPr txBox="1"/>
      </cdr:nvSpPr>
      <cdr:spPr>
        <a:xfrm xmlns:a="http://schemas.openxmlformats.org/drawingml/2006/main">
          <a:off x="66897" y="3252788"/>
          <a:ext cx="3111500" cy="24936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900">
              <a:latin typeface="Arial" panose="020B0604020202020204" pitchFamily="34" charset="0"/>
            </a:rPr>
            <a:t>Source: SEC</a:t>
          </a:r>
          <a:r>
            <a:rPr lang="en-US" sz="900" baseline="0">
              <a:latin typeface="Arial" panose="020B0604020202020204" pitchFamily="34" charset="0"/>
            </a:rPr>
            <a:t> Form D, IRS, promotional materials.</a:t>
          </a:r>
          <a:endParaRPr lang="en-US" sz="900">
            <a:latin typeface="Arial" panose="020B0604020202020204" pitchFamily="34" charset="0"/>
          </a:endParaRPr>
        </a:p>
      </cdr:txBody>
    </cdr:sp>
  </cdr:relSizeAnchor>
  <cdr:relSizeAnchor xmlns:cdr="http://schemas.openxmlformats.org/drawingml/2006/chartDrawing">
    <cdr:from>
      <cdr:x>0.69901</cdr:x>
      <cdr:y>0.91374</cdr:y>
    </cdr:from>
    <cdr:to>
      <cdr:x>0.93281</cdr:x>
      <cdr:y>0.9693</cdr:y>
    </cdr:to>
    <cdr:pic>
      <cdr:nvPicPr>
        <cdr:cNvPr id="4" name="Picture 3"/>
        <cdr:cNvPicPr>
          <a:picLocks xmlns:a="http://schemas.openxmlformats.org/drawingml/2006/main"/>
        </cdr:cNvPicPr>
      </cdr:nvPicPr>
      <cdr:blipFill>
        <a:blip xmlns:a="http://schemas.openxmlformats.org/drawingml/2006/main" xmlns:r="http://schemas.openxmlformats.org/officeDocument/2006/relationships" r:link="rId1"/>
        <a:stretch xmlns:a="http://schemas.openxmlformats.org/drawingml/2006/main">
          <a:fillRect/>
        </a:stretch>
      </cdr:blipFill>
      <cdr:spPr>
        <a:xfrm xmlns:a="http://schemas.openxmlformats.org/drawingml/2006/main">
          <a:off x="3835066" y="2506579"/>
          <a:ext cx="1282700" cy="152400"/>
        </a:xfrm>
        <a:prstGeom xmlns:a="http://schemas.openxmlformats.org/drawingml/2006/main" prst="rect">
          <a:avLst/>
        </a:prstGeom>
      </cdr:spPr>
    </cdr:pic>
  </cdr:relSizeAnchor>
  <cdr:relSizeAnchor xmlns:cdr="http://schemas.openxmlformats.org/drawingml/2006/chartDrawing">
    <cdr:from>
      <cdr:x>0.94444</cdr:x>
      <cdr:y>0.87959</cdr:y>
    </cdr:from>
    <cdr:to>
      <cdr:x>0.97917</cdr:x>
      <cdr:y>0.96755</cdr:y>
    </cdr:to>
    <cdr:pic>
      <cdr:nvPicPr>
        <cdr:cNvPr id="5" name="Picture 4"/>
        <cdr:cNvPicPr>
          <a:picLocks xmlns:a="http://schemas.openxmlformats.org/drawingml/2006/main"/>
        </cdr:cNvPicPr>
      </cdr:nvPicPr>
      <cdr:blipFill>
        <a:blip xmlns:a="http://schemas.openxmlformats.org/drawingml/2006/main" xmlns:r="http://schemas.openxmlformats.org/officeDocument/2006/relationships" r:link="rId2"/>
        <a:stretch xmlns:a="http://schemas.openxmlformats.org/drawingml/2006/main">
          <a:fillRect/>
        </a:stretch>
      </cdr:blipFill>
      <cdr:spPr>
        <a:xfrm xmlns:a="http://schemas.openxmlformats.org/drawingml/2006/main">
          <a:off x="5181600" y="2412887"/>
          <a:ext cx="190500" cy="24130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0.00995</cdr:x>
      <cdr:y>0.90741</cdr:y>
    </cdr:from>
    <cdr:to>
      <cdr:x>0.47292</cdr:x>
      <cdr:y>1</cdr:y>
    </cdr:to>
    <cdr:sp macro="" textlink="">
      <cdr:nvSpPr>
        <cdr:cNvPr id="3" name="TextBox 2"/>
        <cdr:cNvSpPr txBox="1"/>
      </cdr:nvSpPr>
      <cdr:spPr>
        <a:xfrm xmlns:a="http://schemas.openxmlformats.org/drawingml/2006/main">
          <a:off x="54610" y="2489200"/>
          <a:ext cx="2540000" cy="254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900">
              <a:latin typeface="Arial" panose="020B0604020202020204" pitchFamily="34" charset="0"/>
            </a:rPr>
            <a:t>Source: SEC</a:t>
          </a:r>
          <a:r>
            <a:rPr lang="en-US" sz="900" baseline="0">
              <a:latin typeface="Arial" panose="020B0604020202020204" pitchFamily="34" charset="0"/>
            </a:rPr>
            <a:t> Form D, IRS.</a:t>
          </a:r>
          <a:endParaRPr lang="en-US" sz="900">
            <a:latin typeface="Arial" panose="020B0604020202020204" pitchFamily="34" charset="0"/>
          </a:endParaRPr>
        </a:p>
      </cdr:txBody>
    </cdr:sp>
  </cdr:relSizeAnchor>
  <cdr:relSizeAnchor xmlns:cdr="http://schemas.openxmlformats.org/drawingml/2006/chartDrawing">
    <cdr:from>
      <cdr:x>0.69901</cdr:x>
      <cdr:y>0.91374</cdr:y>
    </cdr:from>
    <cdr:to>
      <cdr:x>0.93281</cdr:x>
      <cdr:y>0.9693</cdr:y>
    </cdr:to>
    <cdr:pic>
      <cdr:nvPicPr>
        <cdr:cNvPr id="4" name="Picture 3"/>
        <cdr:cNvPicPr>
          <a:picLocks xmlns:a="http://schemas.openxmlformats.org/drawingml/2006/main"/>
        </cdr:cNvPicPr>
      </cdr:nvPicPr>
      <cdr:blipFill>
        <a:blip xmlns:a="http://schemas.openxmlformats.org/drawingml/2006/main" xmlns:r="http://schemas.openxmlformats.org/officeDocument/2006/relationships" r:link="rId1"/>
        <a:stretch xmlns:a="http://schemas.openxmlformats.org/drawingml/2006/main">
          <a:fillRect/>
        </a:stretch>
      </cdr:blipFill>
      <cdr:spPr>
        <a:xfrm xmlns:a="http://schemas.openxmlformats.org/drawingml/2006/main">
          <a:off x="3835066" y="2506579"/>
          <a:ext cx="1282700" cy="152400"/>
        </a:xfrm>
        <a:prstGeom xmlns:a="http://schemas.openxmlformats.org/drawingml/2006/main" prst="rect">
          <a:avLst/>
        </a:prstGeom>
      </cdr:spPr>
    </cdr:pic>
  </cdr:relSizeAnchor>
  <cdr:relSizeAnchor xmlns:cdr="http://schemas.openxmlformats.org/drawingml/2006/chartDrawing">
    <cdr:from>
      <cdr:x>0.94444</cdr:x>
      <cdr:y>0.87959</cdr:y>
    </cdr:from>
    <cdr:to>
      <cdr:x>0.97917</cdr:x>
      <cdr:y>0.96755</cdr:y>
    </cdr:to>
    <cdr:pic>
      <cdr:nvPicPr>
        <cdr:cNvPr id="5" name="Picture 4"/>
        <cdr:cNvPicPr>
          <a:picLocks xmlns:a="http://schemas.openxmlformats.org/drawingml/2006/main"/>
        </cdr:cNvPicPr>
      </cdr:nvPicPr>
      <cdr:blipFill>
        <a:blip xmlns:a="http://schemas.openxmlformats.org/drawingml/2006/main" xmlns:r="http://schemas.openxmlformats.org/officeDocument/2006/relationships" r:link="rId2"/>
        <a:stretch xmlns:a="http://schemas.openxmlformats.org/drawingml/2006/main">
          <a:fillRect/>
        </a:stretch>
      </cdr:blipFill>
      <cdr:spPr>
        <a:xfrm xmlns:a="http://schemas.openxmlformats.org/drawingml/2006/main">
          <a:off x="5181600" y="2412887"/>
          <a:ext cx="190500" cy="24130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0.00995</cdr:x>
      <cdr:y>0.08796</cdr:y>
    </cdr:from>
    <cdr:to>
      <cdr:x>0.47292</cdr:x>
      <cdr:y>0.18056</cdr:y>
    </cdr:to>
    <cdr:sp macro="" textlink="">
      <cdr:nvSpPr>
        <cdr:cNvPr id="2" name="TextBox 1"/>
        <cdr:cNvSpPr txBox="1"/>
      </cdr:nvSpPr>
      <cdr:spPr>
        <a:xfrm xmlns:a="http://schemas.openxmlformats.org/drawingml/2006/main">
          <a:off x="54610" y="241300"/>
          <a:ext cx="2540000" cy="254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900">
              <a:latin typeface="Arial" panose="020B0604020202020204" pitchFamily="34" charset="0"/>
            </a:rPr>
            <a:t>Using 43.22% Marginal Tax Rate</a:t>
          </a:r>
        </a:p>
      </cdr:txBody>
    </cdr:sp>
  </cdr:relSizeAnchor>
  <cdr:relSizeAnchor xmlns:cdr="http://schemas.openxmlformats.org/drawingml/2006/chartDrawing">
    <cdr:from>
      <cdr:x>0.00995</cdr:x>
      <cdr:y>0.90741</cdr:y>
    </cdr:from>
    <cdr:to>
      <cdr:x>0.47292</cdr:x>
      <cdr:y>1</cdr:y>
    </cdr:to>
    <cdr:sp macro="" textlink="">
      <cdr:nvSpPr>
        <cdr:cNvPr id="3" name="TextBox 2"/>
        <cdr:cNvSpPr txBox="1"/>
      </cdr:nvSpPr>
      <cdr:spPr>
        <a:xfrm xmlns:a="http://schemas.openxmlformats.org/drawingml/2006/main">
          <a:off x="54610" y="2489200"/>
          <a:ext cx="2540000" cy="254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900">
              <a:latin typeface="Arial" panose="020B0604020202020204" pitchFamily="34" charset="0"/>
            </a:rPr>
            <a:t>Source: SEC</a:t>
          </a:r>
          <a:r>
            <a:rPr lang="en-US" sz="900" baseline="0">
              <a:latin typeface="Arial" panose="020B0604020202020204" pitchFamily="34" charset="0"/>
            </a:rPr>
            <a:t> Form D, IRS.</a:t>
          </a:r>
          <a:endParaRPr lang="en-US" sz="900">
            <a:latin typeface="Arial" panose="020B0604020202020204" pitchFamily="34" charset="0"/>
          </a:endParaRPr>
        </a:p>
      </cdr:txBody>
    </cdr:sp>
  </cdr:relSizeAnchor>
  <cdr:relSizeAnchor xmlns:cdr="http://schemas.openxmlformats.org/drawingml/2006/chartDrawing">
    <cdr:from>
      <cdr:x>0.69901</cdr:x>
      <cdr:y>0.91374</cdr:y>
    </cdr:from>
    <cdr:to>
      <cdr:x>0.93281</cdr:x>
      <cdr:y>0.9693</cdr:y>
    </cdr:to>
    <cdr:pic>
      <cdr:nvPicPr>
        <cdr:cNvPr id="4" name="Picture 3"/>
        <cdr:cNvPicPr>
          <a:picLocks xmlns:a="http://schemas.openxmlformats.org/drawingml/2006/main"/>
        </cdr:cNvPicPr>
      </cdr:nvPicPr>
      <cdr:blipFill>
        <a:blip xmlns:a="http://schemas.openxmlformats.org/drawingml/2006/main" xmlns:r="http://schemas.openxmlformats.org/officeDocument/2006/relationships" r:link="rId1"/>
        <a:stretch xmlns:a="http://schemas.openxmlformats.org/drawingml/2006/main">
          <a:fillRect/>
        </a:stretch>
      </cdr:blipFill>
      <cdr:spPr>
        <a:xfrm xmlns:a="http://schemas.openxmlformats.org/drawingml/2006/main">
          <a:off x="3835066" y="2506579"/>
          <a:ext cx="1282700" cy="152400"/>
        </a:xfrm>
        <a:prstGeom xmlns:a="http://schemas.openxmlformats.org/drawingml/2006/main" prst="rect">
          <a:avLst/>
        </a:prstGeom>
      </cdr:spPr>
    </cdr:pic>
  </cdr:relSizeAnchor>
  <cdr:relSizeAnchor xmlns:cdr="http://schemas.openxmlformats.org/drawingml/2006/chartDrawing">
    <cdr:from>
      <cdr:x>0.94444</cdr:x>
      <cdr:y>0.87959</cdr:y>
    </cdr:from>
    <cdr:to>
      <cdr:x>0.97917</cdr:x>
      <cdr:y>0.96755</cdr:y>
    </cdr:to>
    <cdr:pic>
      <cdr:nvPicPr>
        <cdr:cNvPr id="5" name="Picture 4"/>
        <cdr:cNvPicPr>
          <a:picLocks xmlns:a="http://schemas.openxmlformats.org/drawingml/2006/main"/>
        </cdr:cNvPicPr>
      </cdr:nvPicPr>
      <cdr:blipFill>
        <a:blip xmlns:a="http://schemas.openxmlformats.org/drawingml/2006/main" xmlns:r="http://schemas.openxmlformats.org/officeDocument/2006/relationships" r:link="rId2"/>
        <a:stretch xmlns:a="http://schemas.openxmlformats.org/drawingml/2006/main">
          <a:fillRect/>
        </a:stretch>
      </cdr:blipFill>
      <cdr:spPr>
        <a:xfrm xmlns:a="http://schemas.openxmlformats.org/drawingml/2006/main">
          <a:off x="5181600" y="2412887"/>
          <a:ext cx="190500" cy="241300"/>
        </a:xfrm>
        <a:prstGeom xmlns:a="http://schemas.openxmlformats.org/drawingml/2006/main" prst="rect">
          <a:avLst/>
        </a:prstGeom>
      </cdr:spPr>
    </cdr:pic>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hael Ng" refreshedDate="43216.38358530093" createdVersion="6" refreshedVersion="6" minRefreshableVersion="3" recordCount="280">
  <cacheSource type="worksheet">
    <worksheetSource ref="A1:F281" sheet="Data"/>
  </cacheSource>
  <cacheFields count="6">
    <cacheField name="List of the Charitable Contribution Conservation Easement LLCs" numFmtId="0">
      <sharedItems/>
    </cacheField>
    <cacheField name="Date" numFmtId="0">
      <sharedItems containsSemiMixedTypes="0" containsString="0" containsNumber="1" containsInteger="1" minValue="2013" maxValue="2018" count="6">
        <n v="2014"/>
        <n v="2017"/>
        <n v="2016"/>
        <n v="2015"/>
        <n v="2013"/>
        <n v="2018"/>
      </sharedItems>
    </cacheField>
    <cacheField name="Related Persons Last Name" numFmtId="0">
      <sharedItems/>
    </cacheField>
    <cacheField name="Total Offering Amount" numFmtId="44">
      <sharedItems containsMixedTypes="1" containsNumber="1" containsInteger="1" minValue="345000" maxValue="70000000"/>
    </cacheField>
    <cacheField name="Signer" numFmtId="0">
      <sharedItems count="42">
        <s v="Robert C. Sikes"/>
        <s v="Bilal Malik"/>
        <s v="Eugene (Chip) Pearson, Jr. "/>
        <s v="Bryan Kelley"/>
        <s v="Ricky B. Novak"/>
        <s v="Frank Schuler"/>
        <s v="Robert McCullough"/>
        <s v="William R. Winders, Jr."/>
        <s v="James M. Adams III"/>
        <s v="William M. Osterbrock"/>
        <s v="Harold Barry"/>
        <s v="Wade B. Hall"/>
        <s v="Clark H. Wooten"/>
        <s v="John S. Bush"/>
        <s v="James Freeman"/>
        <s v="Andrew Kyle Carney"/>
        <s v="Karlena Goldman-Bates"/>
        <s v="Bobby A. Branch"/>
        <s v="Robert Lewis"/>
        <s v="William O. Wingate IV"/>
        <s v="John W. Geary, III"/>
        <s v="Mercer Reynolds"/>
        <s v="Allen Brooks Blow"/>
        <s v="W. Jordan Knight"/>
        <s v="Joseph N. McDonough"/>
        <s v="Andrew Speaker"/>
        <s v="Randolph Markey"/>
        <s v="Aaron J. Kowan"/>
        <s v="Christopher T. Graham"/>
        <s v="Robert Schill"/>
        <s v="James W. Cogdell"/>
        <s v="Daniel R. Owens"/>
        <s v="Alan D. Armstrong"/>
        <s v="Zachary A. Greenway"/>
        <s v="Pete Bailey, Jr. "/>
        <s v="Robert R. McBay"/>
        <s v="Matthew Campbell"/>
        <s v="Mark A. Pickett"/>
        <s v="Eugene (Chip) Pearson, Jr." u="1"/>
        <s v="Bilal H. Malik, Esq." u="1"/>
        <s v="Bilal H. Malik" u="1"/>
        <s v="Byan Kelley" u="1"/>
      </sharedItems>
    </cacheField>
    <cacheField name="Date Signed" numFmtId="0">
      <sharedItems containsNonDate="0" containsDate="1" containsString="0" containsBlank="1" minDate="2013-01-13T00:00:00" maxDate="2018-01-17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0">
  <r>
    <s v="15th Street Partners, LLC"/>
    <x v="0"/>
    <s v="Sikes"/>
    <n v="3069000"/>
    <x v="0"/>
    <d v="2015-01-06T00:00:00"/>
  </r>
  <r>
    <s v="191 Partners LP"/>
    <x v="1"/>
    <s v="Malik"/>
    <s v="Indefinite"/>
    <x v="1"/>
    <d v="2017-03-20T00:00:00"/>
  </r>
  <r>
    <s v="830 Oconee, LLC"/>
    <x v="2"/>
    <s v="Indian Creek Investments, LLC"/>
    <n v="11414666"/>
    <x v="2"/>
    <d v="2016-12-27T00:00:00"/>
  </r>
  <r>
    <s v="Adam Smith Ventures, LLC"/>
    <x v="1"/>
    <s v="Kelley"/>
    <n v="2571840"/>
    <x v="3"/>
    <d v="2014-01-07T00:00:00"/>
  </r>
  <r>
    <s v="Albero Investors, LLC"/>
    <x v="1"/>
    <s v="Novak"/>
    <n v="6270000"/>
    <x v="4"/>
    <d v="2017-12-29T00:00:00"/>
  </r>
  <r>
    <s v="Anderson Pointe Investments, LLC"/>
    <x v="1"/>
    <s v="Kelley"/>
    <n v="6909000"/>
    <x v="3"/>
    <d v="2017-01-08T00:00:00"/>
  </r>
  <r>
    <s v="Aquatic Creek Group, LLC    "/>
    <x v="1"/>
    <s v="Ornstein"/>
    <n v="8920000"/>
    <x v="5"/>
    <m/>
  </r>
  <r>
    <s v="Arcadian Quay Holdings, LLC"/>
    <x v="2"/>
    <s v="McCullough"/>
    <n v="14209965"/>
    <x v="6"/>
    <d v="2016-10-14T00:00:00"/>
  </r>
  <r>
    <s v="Ardan Investors, LLC"/>
    <x v="1"/>
    <s v="Novak"/>
    <n v="4785000"/>
    <x v="4"/>
    <d v="2017-12-29T00:00:00"/>
  </r>
  <r>
    <s v="Ash Resources Group, LLC"/>
    <x v="3"/>
    <s v="Schuler"/>
    <n v="3673128"/>
    <x v="5"/>
    <d v="2015-11-30T00:00:00"/>
  </r>
  <r>
    <s v="Avalon Resources Group, LLC"/>
    <x v="1"/>
    <s v="Ornstein"/>
    <n v="8090000"/>
    <x v="5"/>
    <m/>
  </r>
  <r>
    <s v="Azalea Bay Resort Holdings, LLC"/>
    <x v="3"/>
    <s v="McCullough"/>
    <n v="10403505"/>
    <x v="6"/>
    <d v="2015-06-10T00:00:00"/>
  </r>
  <r>
    <s v="Bama Soil Partners, LLC"/>
    <x v="3"/>
    <s v="Schuler"/>
    <n v="3673128"/>
    <x v="5"/>
    <d v="2015-12-03T00:00:00"/>
  </r>
  <r>
    <s v="Barn Creek Partners, LLC"/>
    <x v="1"/>
    <s v="Ornstein"/>
    <n v="8170000"/>
    <x v="5"/>
    <m/>
  </r>
  <r>
    <s v="Basin Mountain LLC"/>
    <x v="3"/>
    <s v="Kelley"/>
    <n v="2646000"/>
    <x v="3"/>
    <d v="2015-12-28T00:00:00"/>
  </r>
  <r>
    <s v="Basin Timber Holdings, LLC"/>
    <x v="1"/>
    <s v="Kelley"/>
    <s v="Indefinite"/>
    <x v="1"/>
    <d v="2015-12-08T00:00:00"/>
  </r>
  <r>
    <s v="Bates Investments, LLC"/>
    <x v="2"/>
    <s v="Wingate IV"/>
    <n v="2683180"/>
    <x v="7"/>
    <d v="2017-01-19T00:00:00"/>
  </r>
  <r>
    <s v="Battelle Investment Group, LLC"/>
    <x v="3"/>
    <s v="Adams III"/>
    <n v="16500000"/>
    <x v="8"/>
    <d v="2015-12-28T00:00:00"/>
  </r>
  <r>
    <s v="Bayou Sand Investors, LLC"/>
    <x v="1"/>
    <s v="Osterbrock"/>
    <n v="21423600"/>
    <x v="9"/>
    <d v="2018-01-12T00:00:00"/>
  </r>
  <r>
    <s v="Bear Creek Investors, LLC"/>
    <x v="2"/>
    <s v="Barry"/>
    <n v="5305500"/>
    <x v="10"/>
    <d v="2017-01-19T00:00:00"/>
  </r>
  <r>
    <s v="Bear Creek Investors, LLC"/>
    <x v="1"/>
    <s v="Novak"/>
    <n v="5225000"/>
    <x v="4"/>
    <d v="2017-12-29T00:00:00"/>
  </r>
  <r>
    <s v="Bear Creek Timberland Investments, LLC"/>
    <x v="3"/>
    <s v="Hall"/>
    <n v="2772000"/>
    <x v="11"/>
    <d v="2016-01-20T00:00:00"/>
  </r>
  <r>
    <s v="Beaverdam Creek Investors, LLC"/>
    <x v="1"/>
    <s v="Novak"/>
    <n v="4575000"/>
    <x v="4"/>
    <d v="2017-12-29T00:00:00"/>
  </r>
  <r>
    <s v="Beech Springs Resort Holdings, LLC"/>
    <x v="3"/>
    <s v="McCullough"/>
    <n v="5783400"/>
    <x v="6"/>
    <d v="2015-11-03T00:00:00"/>
  </r>
  <r>
    <s v="Bellavista Grove Holdings, LLC"/>
    <x v="2"/>
    <s v="McCullough"/>
    <n v="6954255"/>
    <x v="6"/>
    <d v="2016-03-28T00:00:00"/>
  </r>
  <r>
    <s v="Belle Harbour Resort Holdings, LLC"/>
    <x v="3"/>
    <s v="McCullough"/>
    <n v="13553190"/>
    <x v="6"/>
    <d v="2015-10-20T00:00:00"/>
  </r>
  <r>
    <s v="Belvoir Investors, LLC"/>
    <x v="3"/>
    <s v="Wooten"/>
    <n v="3990000"/>
    <x v="12"/>
    <d v="2015-12-29T00:00:00"/>
  </r>
  <r>
    <s v="Benton INV, LLC"/>
    <x v="3"/>
    <s v="Benton MN, LLC"/>
    <n v="1400000"/>
    <x v="13"/>
    <d v="2015-12-04T00:00:00"/>
  </r>
  <r>
    <s v="Berkley Road Investors, LLC"/>
    <x v="2"/>
    <s v="Freeman"/>
    <n v="4949000"/>
    <x v="14"/>
    <d v="2016-12-29T00:00:00"/>
  </r>
  <r>
    <s v="Bickford Farm Investments, LLC"/>
    <x v="1"/>
    <s v="Carney"/>
    <n v="2866050"/>
    <x v="15"/>
    <d v="2017-12-22T00:00:00"/>
  </r>
  <r>
    <s v="Bienville 75 Acquisitions, LLC"/>
    <x v="3"/>
    <s v="Campbell"/>
    <n v="20156028"/>
    <x v="16"/>
    <d v="2015-10-28T00:00:00"/>
  </r>
  <r>
    <s v="Big Anvil Partners, LLC"/>
    <x v="2"/>
    <s v="Schuler"/>
    <n v="4151409"/>
    <x v="5"/>
    <d v="2016-11-22T00:00:00"/>
  </r>
  <r>
    <s v="Big Hill Partners, LLC"/>
    <x v="0"/>
    <s v="Branch"/>
    <n v="4950000"/>
    <x v="17"/>
    <d v="2015-01-06T00:00:00"/>
  </r>
  <r>
    <s v="Blue Ridge Valley Investments, LLC"/>
    <x v="1"/>
    <s v="Kelley"/>
    <n v="5468400"/>
    <x v="3"/>
    <d v="2017-08-31T00:00:00"/>
  </r>
  <r>
    <s v="Blue Springs Investors, LLC"/>
    <x v="3"/>
    <s v="Lewis"/>
    <n v="5035000"/>
    <x v="18"/>
    <d v="2016-01-06T00:00:00"/>
  </r>
  <r>
    <s v="Bonlee Investment Properties, LLC"/>
    <x v="4"/>
    <s v="Branch"/>
    <n v="4128000"/>
    <x v="17"/>
    <d v="2013-12-30T00:00:00"/>
  </r>
  <r>
    <s v="Bradford Investors, LLC"/>
    <x v="2"/>
    <s v="Lewis"/>
    <n v="5320000"/>
    <x v="18"/>
    <d v="2016-12-28T00:00:00"/>
  </r>
  <r>
    <s v="Brand Rock Investments, LLC"/>
    <x v="3"/>
    <s v="Wingate IV"/>
    <n v="2981700"/>
    <x v="19"/>
    <d v="2016-01-28T00:00:00"/>
  </r>
  <r>
    <s v="Briar Patch Investments, LLC"/>
    <x v="1"/>
    <s v="Osterbrock"/>
    <n v="10871140"/>
    <x v="9"/>
    <d v="2017-01-19T00:00:00"/>
  </r>
  <r>
    <s v="Broad River Investors, LLC"/>
    <x v="0"/>
    <s v="Freeman"/>
    <n v="3948750"/>
    <x v="14"/>
    <d v="2014-12-31T00:00:00"/>
  </r>
  <r>
    <s v="Broadmoor Quarry Investors, LLC"/>
    <x v="0"/>
    <s v="Geary III"/>
    <n v="5423000"/>
    <x v="20"/>
    <d v="2014-12-30T00:00:00"/>
  </r>
  <r>
    <s v="Browndale Plantation Reserve Investments, LLC"/>
    <x v="1"/>
    <s v="Hall"/>
    <n v="2772000"/>
    <x v="11"/>
    <m/>
  </r>
  <r>
    <s v="Brush Creek Holdings, LLC"/>
    <x v="3"/>
    <s v="Smith"/>
    <n v="1088192"/>
    <x v="16"/>
    <d v="2015-11-12T00:00:00"/>
  </r>
  <r>
    <s v="Brushy Hollow Investments, LLC"/>
    <x v="2"/>
    <s v="Carney"/>
    <n v="1885950"/>
    <x v="15"/>
    <d v="2017-01-05T00:00:00"/>
  </r>
  <r>
    <s v="Camellia Station Holdings, LLC"/>
    <x v="2"/>
    <s v="McCullough"/>
    <n v="12309570"/>
    <x v="6"/>
    <d v="2016-10-14T00:00:00"/>
  </r>
  <r>
    <s v="Canary Creek Partners, LLC"/>
    <x v="1"/>
    <s v="Ornstein"/>
    <n v="8180000"/>
    <x v="5"/>
    <m/>
  </r>
  <r>
    <s v="Cape Fear Pointe Holdings, LLC"/>
    <x v="2"/>
    <s v="McCullough"/>
    <n v="2954500"/>
    <x v="6"/>
    <d v="2016-12-13T00:00:00"/>
  </r>
  <r>
    <s v="Carey Station Investors, LLC"/>
    <x v="3"/>
    <s v="Reynolds"/>
    <n v="3420000"/>
    <x v="21"/>
    <d v="2016-01-06T00:00:00"/>
  </r>
  <r>
    <s v="Carl Parker 52 Investors, LLC"/>
    <x v="1"/>
    <s v="Indian Creek Investments LLC"/>
    <n v="2250433"/>
    <x v="2"/>
    <m/>
  </r>
  <r>
    <s v="Carter Investors, LLC"/>
    <x v="2"/>
    <s v="Wooten"/>
    <n v="5890000"/>
    <x v="12"/>
    <d v="2016-12-06T00:00:00"/>
  </r>
  <r>
    <s v="Cason Investments, LLC"/>
    <x v="3"/>
    <s v="Wingate IV"/>
    <n v="3174616"/>
    <x v="19"/>
    <d v="2016-01-28T00:00:00"/>
  </r>
  <r>
    <s v="Cayo Marsopa Holdings, LLC"/>
    <x v="2"/>
    <s v="McCullough"/>
    <n v="14551110"/>
    <x v="6"/>
    <d v="2016-11-09T00:00:00"/>
  </r>
  <r>
    <s v="Centerland Group, LLC"/>
    <x v="2"/>
    <s v="Schuler"/>
    <n v="4173728"/>
    <x v="5"/>
    <d v="2016-12-21T00:00:00"/>
  </r>
  <r>
    <s v="CGP Net Lease Mezz Equity I, L.P."/>
    <x v="1"/>
    <s v="Blow"/>
    <n v="15000000"/>
    <x v="22"/>
    <d v="2017-05-03T00:00:00"/>
  </r>
  <r>
    <s v="Cherokee 389 Investments, LLC"/>
    <x v="3"/>
    <s v="Carney"/>
    <n v="1401400"/>
    <x v="23"/>
    <d v="2015-12-02T00:00:00"/>
  </r>
  <r>
    <s v="Cherry Rock Group, LLC"/>
    <x v="2"/>
    <s v="Schuler"/>
    <n v="4078870"/>
    <x v="5"/>
    <d v="2016-11-03T00:00:00"/>
  </r>
  <r>
    <s v="Chimney Rock Group, LLC"/>
    <x v="1"/>
    <s v="Ornstein"/>
    <n v="5534960"/>
    <x v="5"/>
    <m/>
  </r>
  <r>
    <s v="Clinton Investments, LLC"/>
    <x v="2"/>
    <s v="Wingate IV"/>
    <n v="3637688"/>
    <x v="7"/>
    <d v="2017-01-19T00:00:00"/>
  </r>
  <r>
    <s v="Coastavista Palms Holdings, LLC"/>
    <x v="3"/>
    <s v="McCullough"/>
    <n v="6453405"/>
    <x v="6"/>
    <d v="2015-12-02T00:00:00"/>
  </r>
  <r>
    <s v="College Creek Investors, LLC"/>
    <x v="0"/>
    <s v="McDonough"/>
    <n v="4875500"/>
    <x v="24"/>
    <d v="2014-12-10T00:00:00"/>
  </r>
  <r>
    <s v="Cox Point Plantation Investors, LLC"/>
    <x v="3"/>
    <s v="Speaker"/>
    <n v="5500000"/>
    <x v="25"/>
    <d v="2015-12-21T00:00:00"/>
  </r>
  <r>
    <s v="Crestlawn Investors, LLC"/>
    <x v="1"/>
    <s v="EvrSource Capital, LLC"/>
    <n v="11720800"/>
    <x v="2"/>
    <m/>
  </r>
  <r>
    <s v="Crimson S&amp;G Group, LLC"/>
    <x v="3"/>
    <s v="Schuler"/>
    <n v="3673128"/>
    <x v="5"/>
    <d v="2015-12-15T00:00:00"/>
  </r>
  <r>
    <s v="Cristobal Key Holdings, LLC"/>
    <x v="2"/>
    <s v="McCullough"/>
    <n v="14513310"/>
    <x v="6"/>
    <d v="2016-11-09T00:00:00"/>
  </r>
  <r>
    <s v="Crockett Investors, LLC"/>
    <x v="2"/>
    <s v="Free"/>
    <n v="2100000"/>
    <x v="22"/>
    <d v="2016-12-15T00:00:00"/>
  </r>
  <r>
    <s v="Cub Creek Reserve Investments, LLC"/>
    <x v="2"/>
    <s v="Carney"/>
    <n v="3242250"/>
    <x v="15"/>
    <d v="2017-01-26T00:00:00"/>
  </r>
  <r>
    <s v="CXI Properties, LLC"/>
    <x v="3"/>
    <s v="One Eleven LND, LLC"/>
    <n v="1400000"/>
    <x v="13"/>
    <d v="2015-09-09T00:00:00"/>
  </r>
  <r>
    <s v="Cypress Cove Marina Holdings, LLC"/>
    <x v="3"/>
    <s v="McCullough"/>
    <n v="8961435"/>
    <x v="6"/>
    <d v="2015-08-14T00:00:00"/>
  </r>
  <r>
    <s v="Cypress Rock Group, LLC"/>
    <x v="3"/>
    <s v="Schuler"/>
    <n v="7083890"/>
    <x v="5"/>
    <d v="2015-10-27T00:00:00"/>
  </r>
  <r>
    <s v="Daniel Creek Investments, LLC"/>
    <x v="1"/>
    <s v="Kelley"/>
    <n v="2616600"/>
    <x v="3"/>
    <d v="2017-12-07T00:00:00"/>
  </r>
  <r>
    <s v="Deep Green Investments, LLC"/>
    <x v="1"/>
    <s v="Kelley"/>
    <n v="2714600"/>
    <x v="3"/>
    <d v="2017-11-24T00:00:00"/>
  </r>
  <r>
    <s v="Deer Valley Group, LLC"/>
    <x v="2"/>
    <s v="Schuler"/>
    <n v="4168148"/>
    <x v="5"/>
    <d v="2016-12-16T00:00:00"/>
  </r>
  <r>
    <s v="Delta Sand Investors, LLC"/>
    <x v="1"/>
    <s v="Osterbrock"/>
    <n v="16958950"/>
    <x v="9"/>
    <d v="2017-01-11T00:00:00"/>
  </r>
  <r>
    <s v="Derrydown Investors, LLC"/>
    <x v="2"/>
    <s v="Barry"/>
    <n v="5472500"/>
    <x v="10"/>
    <d v="2017-01-13T00:00:00"/>
  </r>
  <r>
    <s v="Desoto Investors, LLC"/>
    <x v="2"/>
    <s v="Lewis"/>
    <n v="5415000"/>
    <x v="18"/>
    <d v="2016-12-28T00:00:00"/>
  </r>
  <r>
    <s v="Dev X Investment 2015, LLC"/>
    <x v="3"/>
    <s v="Markey"/>
    <n v="17210000"/>
    <x v="26"/>
    <d v="2015-12-28T00:00:00"/>
  </r>
  <r>
    <s v="Diamond Grande Resort Holdings, LLC"/>
    <x v="3"/>
    <s v="McCullough"/>
    <n v="12805695"/>
    <x v="6"/>
    <d v="2015-11-03T00:00:00"/>
  </r>
  <r>
    <s v="Dixie Lake Investments, LLC"/>
    <x v="3"/>
    <s v="Carbonara"/>
    <s v="Indefinite"/>
    <x v="1"/>
    <d v="2015-12-08T00:00:00"/>
  </r>
  <r>
    <s v="Dome Mantle Partners, LLC"/>
    <x v="1"/>
    <s v="Ornstein"/>
    <n v="7888210"/>
    <x v="5"/>
    <m/>
  </r>
  <r>
    <s v="Dover Cliff Partners, LLC"/>
    <x v="2"/>
    <s v="Schuler"/>
    <n v="2700647"/>
    <x v="5"/>
    <d v="2016-11-21T00:00:00"/>
  </r>
  <r>
    <s v="Dry Creek Partners, LLC"/>
    <x v="3"/>
    <s v="Schuler"/>
    <n v="3673128"/>
    <x v="5"/>
    <d v="2015-12-14T00:00:00"/>
  </r>
  <r>
    <s v="Dry Mill Creek Investments, LLC"/>
    <x v="2"/>
    <s v="Carney"/>
    <n v="2806650"/>
    <x v="15"/>
    <d v="2017-01-06T00:00:00"/>
  </r>
  <r>
    <s v="Duck River Investments, LLC"/>
    <x v="2"/>
    <s v="Duck River LO, LLC"/>
    <n v="2850000"/>
    <x v="13"/>
    <d v="2016-12-06T00:00:00"/>
  </r>
  <r>
    <s v="Dynamite Creek Partners, LLC"/>
    <x v="2"/>
    <s v="Schuler"/>
    <n v="4168148"/>
    <x v="5"/>
    <d v="2016-12-16T00:00:00"/>
  </r>
  <r>
    <s v="Echelon Waters Group, LLC"/>
    <x v="2"/>
    <s v="Schuler"/>
    <n v="2700647"/>
    <x v="5"/>
    <d v="2016-11-04T00:00:00"/>
  </r>
  <r>
    <s v="Edge Rock Partners, LLC"/>
    <x v="1"/>
    <s v="Ornstein"/>
    <n v="7405530"/>
    <x v="5"/>
    <m/>
  </r>
  <r>
    <s v="Elbow Creek Group, LLC"/>
    <x v="1"/>
    <s v="Ornstein"/>
    <n v="4530000"/>
    <x v="5"/>
    <m/>
  </r>
  <r>
    <s v="Emerald Acquisitions 2014, LLC"/>
    <x v="0"/>
    <s v="Kowan"/>
    <n v="18000000"/>
    <x v="27"/>
    <d v="2014-10-20T00:00:00"/>
  </r>
  <r>
    <s v="Emerald Acquisitions 2015, LLC"/>
    <x v="3"/>
    <s v="Kowan"/>
    <n v="40000000"/>
    <x v="27"/>
    <d v="2015-06-25T00:00:00"/>
  </r>
  <r>
    <s v="Emerald Acquisitions 2016, LLC"/>
    <x v="2"/>
    <s v="Emerald Acquisitions Manager, LLC"/>
    <n v="70000000"/>
    <x v="28"/>
    <d v="2016-03-25T00:00:00"/>
  </r>
  <r>
    <s v="Emerald Acquisitions 2017, LLC"/>
    <x v="1"/>
    <s v="Kowan"/>
    <n v="34735000"/>
    <x v="27"/>
    <d v="2017-10-04T00:00:00"/>
  </r>
  <r>
    <s v="Emerald Property Investors, LLC "/>
    <x v="3"/>
    <s v="Wooten"/>
    <n v="4037500"/>
    <x v="12"/>
    <d v="2015-12-29T00:00:00"/>
  </r>
  <r>
    <s v="Falling Rock Group, LLC"/>
    <x v="2"/>
    <s v="Schuler"/>
    <n v="4173728"/>
    <x v="5"/>
    <d v="2016-12-16T00:00:00"/>
  </r>
  <r>
    <s v="Fantail Holdings Partners, LLC"/>
    <x v="1"/>
    <s v="Ornstein"/>
    <n v="3169456"/>
    <x v="5"/>
    <m/>
  </r>
  <r>
    <s v="Farm River Partners, LLC"/>
    <x v="3"/>
    <s v="Schuler"/>
    <n v="3749651"/>
    <x v="5"/>
    <d v="2015-12-11T00:00:00"/>
  </r>
  <r>
    <s v="FCT Investments, LLC"/>
    <x v="2"/>
    <s v="FCT AD, LLC"/>
    <n v="2040000"/>
    <x v="13"/>
    <d v="2016-08-23T00:00:00"/>
  </r>
  <r>
    <s v="FG River Partners, LLC"/>
    <x v="3"/>
    <s v="Schuler"/>
    <n v="3891766"/>
    <x v="5"/>
    <d v="2015-11-18T00:00:00"/>
  </r>
  <r>
    <s v="Field View Group, LLC"/>
    <x v="2"/>
    <s v="Schuler"/>
    <n v="4101190"/>
    <x v="5"/>
    <d v="2016-12-14T00:00:00"/>
  </r>
  <r>
    <s v="Flint River Rock &amp; Timber Investments, LLC"/>
    <x v="1"/>
    <s v="Schill"/>
    <n v="2820000"/>
    <x v="29"/>
    <d v="2017-12-19T00:00:00"/>
  </r>
  <r>
    <s v="Forestar Investors, LLC"/>
    <x v="3"/>
    <s v="Free"/>
    <n v="2572600"/>
    <x v="22"/>
    <d v="2016-01-12T00:00:00"/>
  </r>
  <r>
    <s v="Fork Creek Partners, LLC"/>
    <x v="2"/>
    <s v="Freeman"/>
    <n v="4747000"/>
    <x v="14"/>
    <d v="2016-12-29T00:00:00"/>
  </r>
  <r>
    <s v="Fork, LLC"/>
    <x v="4"/>
    <s v="Cogdell"/>
    <n v="7337500"/>
    <x v="30"/>
    <d v="2013-11-04T00:00:00"/>
  </r>
  <r>
    <s v="Galley Resources Partners, LLC"/>
    <x v="1"/>
    <s v="Ornstein"/>
    <n v="5540000"/>
    <x v="5"/>
    <m/>
  </r>
  <r>
    <s v="Georgetwon Riverfront Partners, LLC"/>
    <x v="0"/>
    <s v="McDonough"/>
    <n v="4186250"/>
    <x v="24"/>
    <d v="2014-12-10T00:00:00"/>
  </r>
  <r>
    <s v="Giant Aggregates Partners, LLC"/>
    <x v="2"/>
    <s v="Schuler"/>
    <n v="4168148"/>
    <x v="5"/>
    <d v="2016-12-16T00:00:00"/>
  </r>
  <r>
    <s v="Ginn Creek Investments, LLC"/>
    <x v="2"/>
    <s v="Carney"/>
    <n v="2673000"/>
    <x v="16"/>
    <d v="2016-07-28T00:00:00"/>
  </r>
  <r>
    <s v="Glady Fork Partners, LLC "/>
    <x v="2"/>
    <s v="Sullivan"/>
    <n v="2573010"/>
    <x v="16"/>
    <d v="2016-12-09T00:00:00"/>
  </r>
  <r>
    <s v="Gray Mountain Investors, LLC"/>
    <x v="1"/>
    <s v="Carney"/>
    <n v="2600000"/>
    <x v="15"/>
    <d v="2018-01-02T00:00:00"/>
  </r>
  <r>
    <s v="Green Cove Group, LLC"/>
    <x v="3"/>
    <s v="Schuler"/>
    <n v="3891766"/>
    <x v="5"/>
    <d v="2015-12-03T00:00:00"/>
  </r>
  <r>
    <s v="Green Valley Investors, LLC"/>
    <x v="0"/>
    <s v="Branch"/>
    <n v="4950000"/>
    <x v="17"/>
    <d v="2015-01-06T00:00:00"/>
  </r>
  <r>
    <s v="Greenview Group, LLC"/>
    <x v="2"/>
    <s v="Schuler"/>
    <n v="4184888"/>
    <x v="5"/>
    <d v="2016-11-30T00:00:00"/>
  </r>
  <r>
    <s v="Gretsch Investments, LLC"/>
    <x v="2"/>
    <s v="Wingate IV"/>
    <n v="3655833"/>
    <x v="7"/>
    <d v="2017-01-19T00:00:00"/>
  </r>
  <r>
    <s v="Gulf Land Group, LLC"/>
    <x v="3"/>
    <s v="Schuler"/>
    <n v="3749651"/>
    <x v="5"/>
    <d v="2015-12-14T00:00:00"/>
  </r>
  <r>
    <s v="Gulf Land Investment Partners, LLC"/>
    <x v="2"/>
    <s v="Kelley"/>
    <n v="5292000"/>
    <x v="3"/>
    <d v="2016-01-12T00:00:00"/>
  </r>
  <r>
    <s v="Halyard Holdings Group, LLC"/>
    <x v="1"/>
    <s v="Ornstein"/>
    <n v="5520000"/>
    <x v="5"/>
    <m/>
  </r>
  <r>
    <s v="Hard Rock Partners, LLC"/>
    <x v="2"/>
    <s v="Schuler"/>
    <n v="4173728"/>
    <x v="5"/>
    <d v="2016-12-28T00:00:00"/>
  </r>
  <r>
    <s v="Harmon INV, LLC"/>
    <x v="3"/>
    <s v="Harmon INV, LLC"/>
    <n v="1140000"/>
    <x v="13"/>
    <d v="2015-12-11T00:00:00"/>
  </r>
  <r>
    <s v="Harmon North Investments, LLC"/>
    <x v="2"/>
    <s v="Kelley"/>
    <n v="2361800"/>
    <x v="3"/>
    <d v="2017-01-12T00:00:00"/>
  </r>
  <r>
    <s v="Harmon South Investors, LLC"/>
    <x v="2"/>
    <s v="Kelley"/>
    <n v="2361800"/>
    <x v="3"/>
    <d v="2017-01-12T00:00:00"/>
  </r>
  <r>
    <s v="Harmony Road Investors, LLC"/>
    <x v="1"/>
    <s v="Novak"/>
    <n v="4575000"/>
    <x v="4"/>
    <d v="2017-12-19T00:00:00"/>
  </r>
  <r>
    <s v="Harris Top Investors, LLC"/>
    <x v="1"/>
    <s v="Owens"/>
    <n v="3550000"/>
    <x v="31"/>
    <d v="2017-09-25T00:00:00"/>
  </r>
  <r>
    <s v="Harrow Aggregates Partners, LLC"/>
    <x v="2"/>
    <s v="Schuler"/>
    <n v="4084450"/>
    <x v="5"/>
    <d v="2016-11-03T00:00:00"/>
  </r>
  <r>
    <s v="Hazel Hollow Investments, LLC"/>
    <x v="1"/>
    <s v="Kelley"/>
    <n v="3581500"/>
    <x v="3"/>
    <d v="2017-12-29T00:00:00"/>
  </r>
  <r>
    <s v="Hillside View Partners, LLC"/>
    <x v="2"/>
    <s v="Schuler"/>
    <n v="4101190"/>
    <x v="5"/>
    <d v="2016-12-16T00:00:00"/>
  </r>
  <r>
    <s v="Hornet's Nest, LLC"/>
    <x v="4"/>
    <s v="Armstrong"/>
    <n v="1786000"/>
    <x v="32"/>
    <d v="2014-01-06T00:00:00"/>
  </r>
  <r>
    <s v="Horshoe Bend Investors, LLC"/>
    <x v="3"/>
    <s v="Greenway"/>
    <n v="4257000"/>
    <x v="33"/>
    <d v="2016-01-08T00:00:00"/>
  </r>
  <r>
    <s v="Huston Minerals Partners, LLC"/>
    <x v="3"/>
    <s v="Schuler"/>
    <n v="3891766"/>
    <x v="5"/>
    <d v="2015-12-07T00:00:00"/>
  </r>
  <r>
    <s v="Igneous Rock Group, LLC"/>
    <x v="2"/>
    <s v="Schuler"/>
    <n v="4084450"/>
    <x v="5"/>
    <d v="2016-12-21T00:00:00"/>
  </r>
  <r>
    <s v="Imperial Aggregates Group, LLC"/>
    <x v="3"/>
    <s v="Schuler"/>
    <n v="3891766"/>
    <x v="5"/>
    <d v="2015-12-01T00:00:00"/>
  </r>
  <r>
    <s v="Inshore Group, LLC"/>
    <x v="2"/>
    <s v="Schuler"/>
    <n v="4173728"/>
    <x v="5"/>
    <d v="2016-12-27T00:00:00"/>
  </r>
  <r>
    <s v="Iris Partners, LLC"/>
    <x v="1"/>
    <s v="Ornstein"/>
    <n v="4910500"/>
    <x v="5"/>
    <m/>
  </r>
  <r>
    <s v="Ivery Branch Investors, LLC"/>
    <x v="3"/>
    <s v="Greenway"/>
    <n v="5141500"/>
    <x v="33"/>
    <d v="2016-01-08T00:00:00"/>
  </r>
  <r>
    <s v="Jackson North Investments, LLC"/>
    <x v="2"/>
    <s v="Wingate IV"/>
    <n v="4110270"/>
    <x v="7"/>
    <d v="2017-01-24T00:00:00"/>
  </r>
  <r>
    <s v="Jackson River Partners, LLC"/>
    <x v="3"/>
    <s v="Schuler"/>
    <n v="3891766"/>
    <x v="5"/>
    <d v="2015-12-09T00:00:00"/>
  </r>
  <r>
    <s v="Jackson South Investments, LLC"/>
    <x v="2"/>
    <s v="Wingate IV"/>
    <n v="4000555"/>
    <x v="7"/>
    <d v="2017-01-18T00:00:00"/>
  </r>
  <r>
    <s v="JC Aggregates Partners, LLC"/>
    <x v="1"/>
    <s v="Ornstein"/>
    <n v="8079353"/>
    <x v="5"/>
    <m/>
  </r>
  <r>
    <s v="Jet Rock Partners, LLC"/>
    <x v="2"/>
    <s v="Schuler"/>
    <n v="4084450"/>
    <x v="5"/>
    <d v="2016-12-07T00:00:00"/>
  </r>
  <r>
    <s v="Jones County Quarry Investors, LLC"/>
    <x v="0"/>
    <s v="Jones County Quarry Management, LLC"/>
    <n v="5560000"/>
    <x v="20"/>
    <d v="2014-12-03T00:00:00"/>
  </r>
  <r>
    <s v="Jubilee Investment Holdings, LLC"/>
    <x v="3"/>
    <s v="Novak"/>
    <n v="1000000"/>
    <x v="4"/>
    <d v="2015-05-20T00:00:00"/>
  </r>
  <r>
    <s v="KC Aggregates Group, LLC"/>
    <x v="2"/>
    <s v="Schuler"/>
    <n v="4084450"/>
    <x v="5"/>
    <d v="2016-12-28T00:00:00"/>
  </r>
  <r>
    <s v="Kinchafoonee Properties, LLC"/>
    <x v="0"/>
    <s v="Kelley"/>
    <n v="1683400"/>
    <x v="3"/>
    <d v="2014-01-08T00:00:00"/>
  </r>
  <r>
    <s v="KR Stone Group, LLC"/>
    <x v="3"/>
    <s v="Schuler"/>
    <n v="3891766"/>
    <x v="5"/>
    <d v="2015-12-10T00:00:00"/>
  </r>
  <r>
    <s v="Lakeshore Resort Holdings, LLC"/>
    <x v="2"/>
    <s v="McCullough"/>
    <n v="11337165"/>
    <x v="6"/>
    <d v="2016-08-11T00:00:00"/>
  </r>
  <r>
    <s v="Lamstall Investors, LLC"/>
    <x v="2"/>
    <s v="Geary III"/>
    <n v="4920000"/>
    <x v="20"/>
    <d v="2016-12-09T00:00:00"/>
  </r>
  <r>
    <s v="Laurel Creek Investors, LLC"/>
    <x v="3"/>
    <s v="Bailey, Jr."/>
    <n v="5035000"/>
    <x v="34"/>
    <d v="2015-12-04T00:00:00"/>
  </r>
  <r>
    <s v="Lavis Properties Investors, LLC"/>
    <x v="3"/>
    <s v="Geary III"/>
    <n v="5350000"/>
    <x v="20"/>
    <d v="2015-11-30T00:00:00"/>
  </r>
  <r>
    <s v="Leach Road East, LLC"/>
    <x v="3"/>
    <s v="Pickett"/>
    <n v="4624719"/>
    <x v="16"/>
    <d v="2015-12-04T00:00:00"/>
  </r>
  <r>
    <s v="Lexington Property Investors, LLC"/>
    <x v="1"/>
    <s v="Novak"/>
    <n v="5225000"/>
    <x v="4"/>
    <d v="2017-12-29T00:00:00"/>
  </r>
  <r>
    <s v="Lion’s Gate Investments, LLC"/>
    <x v="3"/>
    <s v="Kelley"/>
    <n v="2254000"/>
    <x v="3"/>
    <d v="2015-11-16T00:00:00"/>
  </r>
  <r>
    <s v="Little Cedar Stands Investments, LLC"/>
    <x v="1"/>
    <s v="Carney"/>
    <n v="1674000"/>
    <x v="15"/>
    <d v="2017-12-22T00:00:00"/>
  </r>
  <r>
    <s v="Little Horse Creek, LLC"/>
    <x v="0"/>
    <s v="Sikes"/>
    <n v="4851000"/>
    <x v="0"/>
    <d v="2015-01-06T00:00:00"/>
  </r>
  <r>
    <s v="Little Pumpkin Creek Investors, LLC "/>
    <x v="3"/>
    <s v="Carney"/>
    <n v="4405500"/>
    <x v="15"/>
    <d v="2015-11-24T00:00:00"/>
  </r>
  <r>
    <s v="Little Pumpkin Creek Investors, LLC "/>
    <x v="2"/>
    <s v="Carney"/>
    <n v="3712500"/>
    <x v="16"/>
    <d v="2016-09-19T00:00:00"/>
  </r>
  <r>
    <s v="Little Pumpkin Creek North Investments, LLC"/>
    <x v="2"/>
    <s v="Carney"/>
    <n v="3994650"/>
    <x v="16"/>
    <d v="2016-12-12T00:00:00"/>
  </r>
  <r>
    <s v="Little River Partners, LLC"/>
    <x v="2"/>
    <s v="Schuler"/>
    <n v="4078870"/>
    <x v="5"/>
    <d v="2016-10-06T00:00:00"/>
  </r>
  <r>
    <s v="Little Satilla Investors, LLC"/>
    <x v="3"/>
    <s v="Bailey, Jr."/>
    <n v="5842500"/>
    <x v="34"/>
    <d v="2015-12-02T00:00:00"/>
  </r>
  <r>
    <s v="LM Bass Partners, LLC"/>
    <x v="3"/>
    <s v="Schuler"/>
    <n v="3891766"/>
    <x v="5"/>
    <d v="2015-12-09T00:00:00"/>
  </r>
  <r>
    <s v="LMS Grande Pointe, LLC"/>
    <x v="5"/>
    <s v="Blow"/>
    <n v="1500000"/>
    <x v="22"/>
    <d v="2018-01-16T00:00:00"/>
  </r>
  <r>
    <s v="Locust Creek Investors, LLC"/>
    <x v="2"/>
    <s v="Novak"/>
    <n v="5225000"/>
    <x v="18"/>
    <d v="2017-01-04T00:00:00"/>
  </r>
  <r>
    <s v="Longwood Preserve Investors, LLC"/>
    <x v="3"/>
    <s v="Bailey, Jr."/>
    <n v="5510000"/>
    <x v="34"/>
    <d v="2015-12-01T00:00:00"/>
  </r>
  <r>
    <s v="Low Angle Group, LLC"/>
    <x v="1"/>
    <s v="Ornstein"/>
    <n v="8070000"/>
    <x v="5"/>
    <m/>
  </r>
  <r>
    <s v="Lowland Creek Partners, LLC"/>
    <x v="2"/>
    <s v="Schuler"/>
    <n v="4101190"/>
    <x v="5"/>
    <d v="2016-12-14T00:00:00"/>
  </r>
  <r>
    <s v="Magnolia Bay Resort Holdings, LLC"/>
    <x v="3"/>
    <s v="McCullough"/>
    <n v="11518605"/>
    <x v="6"/>
    <d v="2015-07-09T00:00:00"/>
  </r>
  <r>
    <s v="Magnolia River Group, LLC"/>
    <x v="2"/>
    <s v="Schuler"/>
    <n v="4078870"/>
    <x v="5"/>
    <d v="2016-09-15T00:00:00"/>
  </r>
  <r>
    <s v="Manatee Minerals Group, LLC"/>
    <x v="3"/>
    <s v="Schuler"/>
    <n v="3891766"/>
    <x v="5"/>
    <d v="2015-12-14T00:00:00"/>
  </r>
  <r>
    <s v="Marchette Investments, LLC"/>
    <x v="2"/>
    <s v="Wingate IV"/>
    <n v="3589000"/>
    <x v="7"/>
    <d v="2017-01-18T00:00:00"/>
  </r>
  <r>
    <s v="Matterhorn Property Investors, LLC"/>
    <x v="3"/>
    <s v="Lewis"/>
    <n v="5700000"/>
    <x v="18"/>
    <d v="2016-01-06T00:00:00"/>
  </r>
  <r>
    <s v="Mattock Holdings Group, LLC"/>
    <x v="2"/>
    <s v="Schuler"/>
    <n v="4084450"/>
    <x v="5"/>
    <d v="2016-12-12T00:00:00"/>
  </r>
  <r>
    <s v="McGill Investors, LLC"/>
    <x v="2"/>
    <s v="Wooten"/>
    <n v="5890000"/>
    <x v="12"/>
    <d v="2016-12-01T00:00:00"/>
  </r>
  <r>
    <s v="Mill Creek Investors, LLC"/>
    <x v="2"/>
    <s v="Free"/>
    <n v="2118600"/>
    <x v="22"/>
    <d v="2016-11-30T00:00:00"/>
  </r>
  <r>
    <s v="Monterry Cove Holdings, LLC"/>
    <x v="1"/>
    <s v="McCullough"/>
    <n v="17726310"/>
    <x v="6"/>
    <d v="2017-05-12T00:00:00"/>
  </r>
  <r>
    <s v="Myrtle West Resort Holdings, LLC"/>
    <x v="2"/>
    <s v="McCullough"/>
    <n v="9735390"/>
    <x v="6"/>
    <d v="2016-12-01T00:00:00"/>
  </r>
  <r>
    <s v="Nassau River Partners, LLC"/>
    <x v="3"/>
    <s v="Schuler"/>
    <n v="3891766"/>
    <x v="5"/>
    <d v="2015-12-14T00:00:00"/>
  </r>
  <r>
    <s v="NATRSC Investments, LLC"/>
    <x v="3"/>
    <s v="H2Zero Mgmt, LLC"/>
    <n v="2600000"/>
    <x v="13"/>
    <d v="2015-11-24T00:00:00"/>
  </r>
  <r>
    <s v="Norma Dean I Investors, LLC"/>
    <x v="1"/>
    <s v="Blow"/>
    <n v="2500000"/>
    <x v="22"/>
    <d v="2017-12-26T00:00:00"/>
  </r>
  <r>
    <s v="North Bay Cove Holdings, LLC"/>
    <x v="2"/>
    <s v="McCullough"/>
    <n v="10597230"/>
    <x v="6"/>
    <d v="2016-09-13T00:00:00"/>
  </r>
  <r>
    <s v="North by Northwest II, LLC"/>
    <x v="1"/>
    <s v="Kelley"/>
    <n v="6720000"/>
    <x v="3"/>
    <d v="2015-01-15T00:00:00"/>
  </r>
  <r>
    <s v="North Donald LA Investors, LLC"/>
    <x v="1"/>
    <s v="EvrSource Capital, LLC"/>
    <n v="23090475"/>
    <x v="2"/>
    <m/>
  </r>
  <r>
    <s v="North Unity Henry 92 Investors, LLC"/>
    <x v="2"/>
    <s v="Indian Creek Investments, LLC"/>
    <n v="2277618"/>
    <x v="2"/>
    <d v="2016-12-19T00:00:00"/>
  </r>
  <r>
    <s v="Northshore Property Investments, LLC"/>
    <x v="1"/>
    <s v="Carney"/>
    <n v="2890800"/>
    <x v="15"/>
    <d v="2017-12-22T00:00:00"/>
  </r>
  <r>
    <s v="Northwest VI Investments, LLC"/>
    <x v="3"/>
    <s v="Kelley"/>
    <n v="6967800"/>
    <x v="3"/>
    <d v="2015-12-18T00:00:00"/>
  </r>
  <r>
    <s v="Northwest VII Investments, LLC"/>
    <x v="3"/>
    <s v="Kelley"/>
    <n v="6958000"/>
    <x v="3"/>
    <d v="2015-12-31T00:00:00"/>
  </r>
  <r>
    <s v="Nottely River Partners, LLC"/>
    <x v="0"/>
    <s v="Freeman"/>
    <n v="5074500"/>
    <x v="14"/>
    <d v="2015-01-05T00:00:00"/>
  </r>
  <r>
    <s v="Oak Bayou Group, LLC"/>
    <x v="1"/>
    <s v="Ornstein"/>
    <n v="7470791"/>
    <x v="5"/>
    <m/>
  </r>
  <r>
    <s v="Ocean Grove Resort Holdings, LLC"/>
    <x v="2"/>
    <s v="McCullough"/>
    <n v="18575865"/>
    <x v="6"/>
    <d v="2016-07-20T00:00:00"/>
  </r>
  <r>
    <s v="Oconee Landing Investors, LLC"/>
    <x v="3"/>
    <s v="Reynolds"/>
    <n v="4655000"/>
    <x v="21"/>
    <d v="2016-01-06T00:00:00"/>
  </r>
  <r>
    <s v="Oconee Quarry Investors, LLC"/>
    <x v="0"/>
    <s v="Oconee Quarry Management, LLC"/>
    <n v="5180000"/>
    <x v="20"/>
    <d v="2014-02-03T00:00:00"/>
  </r>
  <r>
    <s v="Old Durrand Investments, LLC"/>
    <x v="3"/>
    <s v="Wingate IV"/>
    <n v="2765000"/>
    <x v="19"/>
    <d v="2015-12-30T00:00:00"/>
  </r>
  <r>
    <s v="Orange Stone Group, LLC"/>
    <x v="1"/>
    <s v="Ornstein"/>
    <n v="4296814"/>
    <x v="5"/>
    <m/>
  </r>
  <r>
    <s v="Orange Woods Partners, LLC"/>
    <x v="2"/>
    <s v="Schuler"/>
    <n v="3911934"/>
    <x v="5"/>
    <d v="2016-08-16T00:00:00"/>
  </r>
  <r>
    <s v="Otter Rock Investments, LLC"/>
    <x v="2"/>
    <s v="Otter Rock Land, LLC"/>
    <n v="5040000"/>
    <x v="13"/>
    <d v="2016-12-20T00:00:00"/>
  </r>
  <r>
    <s v="Pallur Investors, LLC"/>
    <x v="1"/>
    <s v="Novak"/>
    <n v="4850000"/>
    <x v="4"/>
    <d v="2017-12-29T00:00:00"/>
  </r>
  <r>
    <s v="Palmetto Minerals Investors, LLC"/>
    <x v="2"/>
    <s v="Owens"/>
    <n v="6350000"/>
    <x v="31"/>
    <d v="2017-01-10T00:00:00"/>
  </r>
  <r>
    <s v="Palmetto Waters Group, LLC"/>
    <x v="2"/>
    <s v="Schuler"/>
    <n v="4013397"/>
    <x v="5"/>
    <d v="2016-09-02T00:00:00"/>
  </r>
  <r>
    <s v="Paoli Investors, LLC"/>
    <x v="1"/>
    <s v="Novak"/>
    <n v="4550000"/>
    <x v="4"/>
    <d v="2017-12-19T00:00:00"/>
  </r>
  <r>
    <s v="Park Lake III, LLC"/>
    <x v="1"/>
    <s v="Blow"/>
    <n v="1934800"/>
    <x v="22"/>
    <d v="2017-12-26T00:00:00"/>
  </r>
  <r>
    <s v="Parkerson Church Reserve Investments, LLC"/>
    <x v="2"/>
    <s v="Hall"/>
    <n v="3564000"/>
    <x v="11"/>
    <d v="2017-01-06T00:00:00"/>
  </r>
  <r>
    <s v="Parkerson Sands Investments, LLC"/>
    <x v="1"/>
    <s v="Hall"/>
    <n v="1287000"/>
    <x v="11"/>
    <m/>
  </r>
  <r>
    <s v="Payne Creek Investors, LLC"/>
    <x v="2"/>
    <s v="Lewis"/>
    <n v="2565000"/>
    <x v="18"/>
    <d v="2016-12-14T00:00:00"/>
  </r>
  <r>
    <s v="Peeksville Investments, LLC"/>
    <x v="3"/>
    <s v="Kelley"/>
    <n v="1396500"/>
    <x v="3"/>
    <d v="2016-01-14T00:00:00"/>
  </r>
  <r>
    <s v="Picayune Pearl Aggregates Investors, LLC"/>
    <x v="3"/>
    <s v="Hall"/>
    <n v="22750000"/>
    <x v="9"/>
    <d v="2016-01-14T00:00:00"/>
  </r>
  <r>
    <s v="Piney Island Investors, LLC"/>
    <x v="3"/>
    <s v="Bailey, Jr."/>
    <n v="6175000"/>
    <x v="34"/>
    <d v="2015-12-03T00:00:00"/>
  </r>
  <r>
    <s v="Pleasant Ridge Investors, LLC"/>
    <x v="2"/>
    <s v="Lewis"/>
    <n v="2470000"/>
    <x v="18"/>
    <d v="2016-12-15T00:00:00"/>
  </r>
  <r>
    <s v="Preservation Group, LLC"/>
    <x v="1"/>
    <s v="Osterbrock"/>
    <n v="15000000"/>
    <x v="9"/>
    <d v="2018-01-11T00:00:00"/>
  </r>
  <r>
    <s v="QM 40, LLC"/>
    <x v="3"/>
    <s v="Indian Creek Investments, LLC"/>
    <n v="2169586"/>
    <x v="2"/>
    <d v="2015-12-23T00:00:00"/>
  </r>
  <r>
    <s v="Quail Rock Group, LLC"/>
    <x v="1"/>
    <s v="Ornstein"/>
    <n v="7380000"/>
    <x v="5"/>
    <m/>
  </r>
  <r>
    <s v="Quality Minerals Partners, LLC"/>
    <x v="3"/>
    <s v="Schuler"/>
    <n v="3028114"/>
    <x v="5"/>
    <d v="2015-10-15T00:00:00"/>
  </r>
  <r>
    <s v="Quality Stones Group, LLC"/>
    <x v="2"/>
    <s v="Schuler"/>
    <n v="4026925"/>
    <x v="5"/>
    <d v="2016-12-27T00:00:00"/>
  </r>
  <r>
    <s v="Queen's Cove Holdings, LLC"/>
    <x v="2"/>
    <s v="McCullough"/>
    <n v="13556970"/>
    <x v="6"/>
    <d v="2016-11-22T00:00:00"/>
  </r>
  <r>
    <s v="Quorum Holdings Partners, LLC"/>
    <x v="1"/>
    <s v="Ornstein"/>
    <n v="5003500"/>
    <x v="5"/>
    <m/>
  </r>
  <r>
    <s v="Rabbit Bar Point Investments, LLC"/>
    <x v="3"/>
    <s v="Carney"/>
    <n v="3420450"/>
    <x v="15"/>
    <d v="2016-01-14T00:00:00"/>
  </r>
  <r>
    <s v="Rabun Gap Partners, LLC"/>
    <x v="1"/>
    <s v="Osterbrock"/>
    <n v="884466"/>
    <x v="9"/>
    <d v="2017-01-13T00:00:00"/>
  </r>
  <r>
    <s v="Raisal Holdings, LLC"/>
    <x v="1"/>
    <s v="Bates"/>
    <n v="3000000"/>
    <x v="16"/>
    <d v="2017-09-08T00:00:00"/>
  </r>
  <r>
    <s v="Ranch Springs Investors, LLC"/>
    <x v="1"/>
    <s v="Novak"/>
    <n v="5415000"/>
    <x v="4"/>
    <d v="2017-12-29T00:00:00"/>
  </r>
  <r>
    <s v="RDM Land Holdings, LLC"/>
    <x v="4"/>
    <s v="McBay"/>
    <n v="345000"/>
    <x v="35"/>
    <d v="2013-12-27T00:00:00"/>
  </r>
  <r>
    <s v="Regional Minerals Partners, LLC"/>
    <x v="2"/>
    <s v="Schuler"/>
    <n v="4013397"/>
    <x v="5"/>
    <d v="2016-12-27T00:00:00"/>
  </r>
  <r>
    <s v="Reliable S&amp;G Group, LLC"/>
    <x v="3"/>
    <s v="Schuler"/>
    <n v="3804311"/>
    <x v="5"/>
    <d v="2015-10-05T00:00:00"/>
  </r>
  <r>
    <s v="Richland Creek Investors, LLC"/>
    <x v="3"/>
    <s v="Reynolds"/>
    <n v="3325000"/>
    <x v="21"/>
    <d v="2016-01-06T00:00:00"/>
  </r>
  <r>
    <s v="Riddle Aggregates Group, LLC"/>
    <x v="1"/>
    <s v="Ornstein"/>
    <n v="7397000"/>
    <x v="5"/>
    <m/>
  </r>
  <r>
    <s v="Rising Rock Partners Investments, LLC"/>
    <x v="1"/>
    <s v="Schill"/>
    <n v="2820000"/>
    <x v="29"/>
    <d v="2017-12-19T00:00:00"/>
  </r>
  <r>
    <s v="River Ridge Retreat Investments, LLC"/>
    <x v="3"/>
    <s v="Carney"/>
    <n v="3319965"/>
    <x v="15"/>
    <d v="2015-10-29T00:00:00"/>
  </r>
  <r>
    <s v="River Trace Resort Holdings, LLC"/>
    <x v="3"/>
    <s v="McCullough"/>
    <n v="5014170"/>
    <x v="6"/>
    <d v="2015-11-03T00:00:00"/>
  </r>
  <r>
    <s v="River West SC, LLC"/>
    <x v="2"/>
    <s v="Speaker"/>
    <n v="9820000"/>
    <x v="25"/>
    <d v="2016-11-22T00:00:00"/>
  </r>
  <r>
    <s v="Rivershore Sand Investors, LLC"/>
    <x v="1"/>
    <s v="Osterbrock"/>
    <n v="12370050"/>
    <x v="9"/>
    <d v="2018-01-12T00:00:00"/>
  </r>
  <r>
    <s v="Riverside Preserve Holdings, LLC"/>
    <x v="2"/>
    <s v="McCullough"/>
    <n v="5377995"/>
    <x v="6"/>
    <d v="2016-12-01T00:00:00"/>
  </r>
  <r>
    <s v="Roan Creek Investments, LLC"/>
    <x v="2"/>
    <s v="Carney"/>
    <n v="2900700"/>
    <x v="15"/>
    <d v="2016-01-06T00:00:00"/>
  </r>
  <r>
    <s v="Roaring Florida Acquisitions, LLC"/>
    <x v="2"/>
    <s v="Campbell"/>
    <n v="15609463"/>
    <x v="36"/>
    <d v="2016-01-05T00:00:00"/>
  </r>
  <r>
    <s v="Rock Spring Investors, LLC"/>
    <x v="2"/>
    <s v="Novak"/>
    <n v="5035000"/>
    <x v="18"/>
    <d v="2017-01-04T00:00:00"/>
  </r>
  <r>
    <s v="Rocky Branch Investments, LLC"/>
    <x v="1"/>
    <s v="Kelley"/>
    <n v="5772200"/>
    <x v="3"/>
    <d v="2017-12-26T00:00:00"/>
  </r>
  <r>
    <s v="Rocky Comfort Creek Investors, LLC"/>
    <x v="2"/>
    <s v="Greenway"/>
    <n v="5700000"/>
    <x v="33"/>
    <d v="2016-12-28T00:00:00"/>
  </r>
  <r>
    <s v="Roscoe Road Investors, LLC"/>
    <x v="3"/>
    <s v="Branch"/>
    <n v="4655000"/>
    <x v="17"/>
    <d v="2016-01-07T00:00:00"/>
  </r>
  <r>
    <s v="Sailfish Cove Group, LLC"/>
    <x v="2"/>
    <s v="Schuler"/>
    <n v="4011142"/>
    <x v="5"/>
    <d v="2016-11-21T00:00:00"/>
  </r>
  <r>
    <s v="Salt Marsh Holdings, LLC"/>
    <x v="0"/>
    <s v="McDonough"/>
    <n v="3960000"/>
    <x v="24"/>
    <d v="2014-12-10T00:00:00"/>
  </r>
  <r>
    <s v="Sand Valley Investors, LLC"/>
    <x v="2"/>
    <s v="Greenway"/>
    <n v="7410000"/>
    <x v="33"/>
    <d v="2016-12-28T00:00:00"/>
  </r>
  <r>
    <s v="Sanibel Resort Holdings, LLC"/>
    <x v="3"/>
    <s v="McCullough"/>
    <n v="12569445"/>
    <x v="6"/>
    <d v="2015-10-19T00:00:00"/>
  </r>
  <r>
    <s v="Seavista Resort Holdings, LLC"/>
    <x v="3"/>
    <s v="McCullough"/>
    <n v="12702690"/>
    <x v="6"/>
    <d v="2015-12-02T00:00:00"/>
  </r>
  <r>
    <s v="Seven Hawks Investments, LLC"/>
    <x v="1"/>
    <s v="Carney"/>
    <n v="2875000"/>
    <x v="15"/>
    <d v="2017-12-22T00:00:00"/>
  </r>
  <r>
    <s v="Shurling Investments, LLC"/>
    <x v="2"/>
    <s v="Wingate IV"/>
    <n v="4097668"/>
    <x v="7"/>
    <d v="2017-01-18T00:00:00"/>
  </r>
  <r>
    <s v="South Bay Cove Holdings, LLC"/>
    <x v="3"/>
    <s v="McCullough"/>
    <n v="11636730"/>
    <x v="6"/>
    <d v="2015-12-02T00:00:00"/>
  </r>
  <r>
    <s v="South Quail Woods Investors, LLC"/>
    <x v="1"/>
    <s v="Osterbrock"/>
    <n v="2156710"/>
    <x v="9"/>
    <d v="2018-01-12T00:00:00"/>
  </r>
  <r>
    <s v="Southeastern Argive Investments, LLC"/>
    <x v="2"/>
    <s v="Kelley"/>
    <n v="23374575"/>
    <x v="3"/>
    <d v="2016-08-31T00:00:00"/>
  </r>
  <r>
    <s v="Spade Rock Partners, LLC"/>
    <x v="1"/>
    <s v="Ornstein"/>
    <n v="7370000"/>
    <x v="5"/>
    <m/>
  </r>
  <r>
    <s v="Spring Creek 1600 Acquisitions, LLC"/>
    <x v="1"/>
    <s v="Osterbrock"/>
    <n v="7000000"/>
    <x v="9"/>
    <d v="2018-01-11T00:00:00"/>
  </r>
  <r>
    <s v="Spring Hill Partners, LLC"/>
    <x v="3"/>
    <s v="Branch"/>
    <n v="4655000"/>
    <x v="17"/>
    <d v="2016-01-07T00:00:00"/>
  </r>
  <r>
    <s v="Sterling Land Partners, LLC"/>
    <x v="2"/>
    <s v="Schuler"/>
    <n v="4084450"/>
    <x v="5"/>
    <d v="2016-12-14T00:00:00"/>
  </r>
  <r>
    <s v="Storey Hollow Investments, LLC"/>
    <x v="2"/>
    <s v="Carney"/>
    <n v="2034450"/>
    <x v="15"/>
    <d v="2017-01-05T00:00:00"/>
  </r>
  <r>
    <s v="Strategic Real Estate Opportunity Fund III, LLC"/>
    <x v="1"/>
    <s v="Freeman"/>
    <n v="50000000"/>
    <x v="14"/>
    <d v="2017-01-17T00:00:00"/>
  </r>
  <r>
    <s v="Sunfish Cove Group, LLC    "/>
    <x v="1"/>
    <s v="Ornstein"/>
    <n v="2111000"/>
    <x v="5"/>
    <m/>
  </r>
  <r>
    <s v="Sycamore Fork Investments, LLC"/>
    <x v="3"/>
    <s v="Kelley"/>
    <n v="2156000"/>
    <x v="3"/>
    <d v="2015-10-20T00:00:00"/>
  </r>
  <r>
    <s v="Tanyard Investors, LLC"/>
    <x v="1"/>
    <s v="Lewis"/>
    <n v="5225000"/>
    <x v="4"/>
    <d v="2017-10-23T00:00:00"/>
  </r>
  <r>
    <s v="Tarpon Creek Investments, LLC"/>
    <x v="1"/>
    <s v="Kelley"/>
    <n v="9216900"/>
    <x v="3"/>
    <d v="2017-12-01T00:00:00"/>
  </r>
  <r>
    <s v="Tater Creek Investments, LLC"/>
    <x v="3"/>
    <s v="Smith"/>
    <n v="2400000"/>
    <x v="16"/>
    <d v="2015-10-13T00:00:00"/>
  </r>
  <r>
    <s v="Tennessee Branch Partners, LLC"/>
    <x v="0"/>
    <s v="Sikes"/>
    <n v="2920500"/>
    <x v="0"/>
    <d v="2015-01-06T00:00:00"/>
  </r>
  <r>
    <s v="Tennessee Ranch Estates Investors, LLC"/>
    <x v="3"/>
    <s v="Free"/>
    <n v="2618300"/>
    <x v="22"/>
    <d v="2016-01-11T00:00:00"/>
  </r>
  <r>
    <s v="TH 28 Partners, LLC"/>
    <x v="2"/>
    <s v="Environmental Resource Fund, LLC"/>
    <n v="1744400"/>
    <x v="37"/>
    <d v="2016-12-13T00:00:00"/>
  </r>
  <r>
    <s v="Tick Creek Holdings, LLC"/>
    <x v="0"/>
    <s v="Branch"/>
    <n v="4950000"/>
    <x v="17"/>
    <d v="2015-01-06T00:00:00"/>
  </r>
  <r>
    <s v="Timothy Investors, LLC "/>
    <x v="2"/>
    <s v="Wooten"/>
    <n v="2280000"/>
    <x v="12"/>
    <d v="2016-11-22T00:00:00"/>
  </r>
  <r>
    <s v="Tom's Mountain Creek Investments, LLC"/>
    <x v="2"/>
    <s v="Carney"/>
    <n v="1910700"/>
    <x v="15"/>
    <d v="2017-01-05T00:00:00"/>
  </r>
  <r>
    <s v="Toscano Investments, LLC"/>
    <x v="2"/>
    <s v="Kelley"/>
    <n v="6752200"/>
    <x v="3"/>
    <d v="2013-01-13T00:00:00"/>
  </r>
  <r>
    <s v="Two Chip Investors, LLC"/>
    <x v="1"/>
    <s v="Novak"/>
    <n v="4465000"/>
    <x v="4"/>
    <d v="2017-11-16T00:00:00"/>
  </r>
  <r>
    <s v="Two Chip, LLC"/>
    <x v="1"/>
    <s v="Branch"/>
    <n v="1100000"/>
    <x v="17"/>
    <d v="2017-06-12T00:00:00"/>
  </r>
  <r>
    <s v="Union Creek Investments, LLC"/>
    <x v="2"/>
    <s v="Kelley"/>
    <n v="10197000"/>
    <x v="3"/>
    <d v="2016-01-10T00:00:00"/>
  </r>
  <r>
    <s v="Upland Creek Partners, LLC"/>
    <x v="2"/>
    <s v="Schuler"/>
    <n v="4084450"/>
    <x v="5"/>
    <d v="2016-12-16T00:00:00"/>
  </r>
  <r>
    <s v="Vibrant Minerals Investments, LLC"/>
    <x v="2"/>
    <s v="Kelley"/>
    <n v="9147600"/>
    <x v="3"/>
    <d v="2016-06-09T00:00:00"/>
  </r>
  <r>
    <s v="Vineyard Ridge Investors, LLC"/>
    <x v="3"/>
    <s v="Branch"/>
    <n v="4750000"/>
    <x v="17"/>
    <d v="2016-01-07T00:00:00"/>
  </r>
  <r>
    <s v="Vista Hill Investments, LLC"/>
    <x v="3"/>
    <s v="Branch"/>
    <n v="4750000"/>
    <x v="17"/>
    <d v="2015-10-30T00:00:00"/>
  </r>
  <r>
    <s v="Wahoo River Investments, LLC"/>
    <x v="1"/>
    <s v="Kelley"/>
    <n v="5801400"/>
    <x v="3"/>
    <d v="2017-12-29T00:00:00"/>
  </r>
  <r>
    <s v="Waterway Grove Holdings, LLC"/>
    <x v="2"/>
    <s v="McCullough"/>
    <n v="14159880"/>
    <x v="6"/>
    <d v="2016-12-12T00:00:00"/>
  </r>
  <r>
    <s v="West Lake Investments, LLC"/>
    <x v="3"/>
    <s v="Kelley"/>
    <n v="2398275"/>
    <x v="3"/>
    <d v="2015-09-15T00:00:00"/>
  </r>
  <r>
    <s v="White Oak Investments, LLC"/>
    <x v="3"/>
    <s v="Wingate IV"/>
    <n v="3000005"/>
    <x v="19"/>
    <d v="2016-01-28T00:00:00"/>
  </r>
  <r>
    <s v="White Path Investors, LLC"/>
    <x v="3"/>
    <s v="White Path Management"/>
    <n v="15000000"/>
    <x v="8"/>
    <d v="2016-01-04T00:00:00"/>
  </r>
  <r>
    <s v="White Sands Village Holdings, LLC"/>
    <x v="2"/>
    <s v="McCullough"/>
    <n v="17655435"/>
    <x v="6"/>
    <d v="2016-07-20T00:00:00"/>
  </r>
  <r>
    <s v="Yacht Creek Investments, LLC"/>
    <x v="1"/>
    <s v="Kelley"/>
    <n v="9246600"/>
    <x v="3"/>
    <d v="2017-12-07T00:00:00"/>
  </r>
  <r>
    <s v="Yankee Landing Holdings, LLC"/>
    <x v="0"/>
    <s v="Yankee Landing Manager LLC"/>
    <n v="7000000"/>
    <x v="14"/>
    <d v="2014-04-07T00:00:00"/>
  </r>
  <r>
    <s v="Yellow River Investors, LLC"/>
    <x v="1"/>
    <s v="Osterbrock"/>
    <n v="992574"/>
    <x v="9"/>
    <d v="2017-01-12T00:00:00"/>
  </r>
  <r>
    <s v="Yellowhammer S&amp;G Group, LLC"/>
    <x v="3"/>
    <s v="Schuler"/>
    <n v="3498217"/>
    <x v="5"/>
    <d v="2015-11-04T00:00:00"/>
  </r>
  <r>
    <s v="Yield Rock Group, LLC"/>
    <x v="1"/>
    <s v="Ornstein"/>
    <n v="7783950"/>
    <x v="5"/>
    <m/>
  </r>
  <r>
    <s v="Zebra Creek Rock LLC"/>
    <x v="2"/>
    <s v="Kelley"/>
    <n v="9315900"/>
    <x v="3"/>
    <d v="2016-12-29T00:00:00"/>
  </r>
  <r>
    <s v="Zenith Aggregates Partners, LLC"/>
    <x v="3"/>
    <s v="Schuler"/>
    <n v="3498217"/>
    <x v="5"/>
    <d v="2015-11-17T00:00:00"/>
  </r>
  <r>
    <s v="Zorn Island Investments, LLC"/>
    <x v="0"/>
    <s v="Sikes"/>
    <n v="3762000"/>
    <x v="0"/>
    <d v="2015-01-06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H41" firstHeaderRow="1" firstDataRow="2" firstDataCol="1"/>
  <pivotFields count="6">
    <pivotField showAll="0"/>
    <pivotField axis="axisCol" showAll="0">
      <items count="7">
        <item x="4"/>
        <item x="0"/>
        <item x="3"/>
        <item x="2"/>
        <item x="1"/>
        <item x="5"/>
        <item t="default"/>
      </items>
    </pivotField>
    <pivotField showAll="0"/>
    <pivotField dataField="1" showAll="0"/>
    <pivotField axis="axisRow" showAll="0">
      <items count="43">
        <item x="27"/>
        <item x="32"/>
        <item x="22"/>
        <item x="15"/>
        <item x="25"/>
        <item m="1" x="40"/>
        <item m="1" x="39"/>
        <item x="1"/>
        <item x="17"/>
        <item x="3"/>
        <item m="1" x="41"/>
        <item x="28"/>
        <item x="12"/>
        <item x="31"/>
        <item m="1" x="38"/>
        <item x="2"/>
        <item x="5"/>
        <item x="10"/>
        <item x="14"/>
        <item x="8"/>
        <item x="30"/>
        <item x="13"/>
        <item x="20"/>
        <item x="24"/>
        <item x="16"/>
        <item x="37"/>
        <item x="36"/>
        <item x="21"/>
        <item x="34"/>
        <item x="26"/>
        <item x="4"/>
        <item x="0"/>
        <item x="18"/>
        <item x="6"/>
        <item x="35"/>
        <item x="29"/>
        <item x="23"/>
        <item x="11"/>
        <item x="9"/>
        <item x="19"/>
        <item x="7"/>
        <item x="33"/>
        <item t="default"/>
      </items>
    </pivotField>
    <pivotField showAll="0" defaultSubtotal="0"/>
  </pivotFields>
  <rowFields count="1">
    <field x="4"/>
  </rowFields>
  <rowItems count="39">
    <i>
      <x/>
    </i>
    <i>
      <x v="1"/>
    </i>
    <i>
      <x v="2"/>
    </i>
    <i>
      <x v="3"/>
    </i>
    <i>
      <x v="4"/>
    </i>
    <i>
      <x v="7"/>
    </i>
    <i>
      <x v="8"/>
    </i>
    <i>
      <x v="9"/>
    </i>
    <i>
      <x v="11"/>
    </i>
    <i>
      <x v="12"/>
    </i>
    <i>
      <x v="13"/>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Fields count="1">
    <field x="1"/>
  </colFields>
  <colItems count="7">
    <i>
      <x/>
    </i>
    <i>
      <x v="1"/>
    </i>
    <i>
      <x v="2"/>
    </i>
    <i>
      <x v="3"/>
    </i>
    <i>
      <x v="4"/>
    </i>
    <i>
      <x v="5"/>
    </i>
    <i t="grand">
      <x/>
    </i>
  </colItems>
  <dataFields count="1">
    <dataField name="Sum of Total Offering Amount" fld="3" baseField="4" baseItem="0" numFmtId="44"/>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43" firstHeaderRow="1" firstDataRow="2" firstDataCol="1"/>
  <pivotFields count="6">
    <pivotField showAll="0"/>
    <pivotField axis="axisCol" showAll="0">
      <items count="7">
        <item x="4"/>
        <item x="0"/>
        <item x="3"/>
        <item x="2"/>
        <item x="1"/>
        <item x="5"/>
        <item t="default"/>
      </items>
    </pivotField>
    <pivotField showAll="0"/>
    <pivotField dataField="1" showAll="0"/>
    <pivotField axis="axisRow" showAll="0">
      <items count="43">
        <item x="27"/>
        <item x="32"/>
        <item x="22"/>
        <item x="15"/>
        <item x="25"/>
        <item m="1" x="40"/>
        <item m="1" x="39"/>
        <item x="1"/>
        <item x="17"/>
        <item x="3"/>
        <item m="1" x="41"/>
        <item x="28"/>
        <item x="12"/>
        <item x="31"/>
        <item m="1" x="38"/>
        <item x="2"/>
        <item x="5"/>
        <item x="10"/>
        <item x="14"/>
        <item x="8"/>
        <item x="30"/>
        <item x="13"/>
        <item x="20"/>
        <item x="24"/>
        <item x="16"/>
        <item x="37"/>
        <item x="36"/>
        <item x="21"/>
        <item x="34"/>
        <item x="26"/>
        <item x="4"/>
        <item x="0"/>
        <item x="18"/>
        <item x="6"/>
        <item x="35"/>
        <item x="29"/>
        <item x="23"/>
        <item x="11"/>
        <item x="9"/>
        <item x="19"/>
        <item x="7"/>
        <item x="33"/>
        <item t="default"/>
      </items>
    </pivotField>
    <pivotField showAll="0" defaultSubtotal="0"/>
  </pivotFields>
  <rowFields count="1">
    <field x="4"/>
  </rowFields>
  <rowItems count="39">
    <i>
      <x/>
    </i>
    <i>
      <x v="1"/>
    </i>
    <i>
      <x v="2"/>
    </i>
    <i>
      <x v="3"/>
    </i>
    <i>
      <x v="4"/>
    </i>
    <i>
      <x v="7"/>
    </i>
    <i>
      <x v="8"/>
    </i>
    <i>
      <x v="9"/>
    </i>
    <i>
      <x v="11"/>
    </i>
    <i>
      <x v="12"/>
    </i>
    <i>
      <x v="13"/>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Fields count="1">
    <field x="1"/>
  </colFields>
  <colItems count="7">
    <i>
      <x/>
    </i>
    <i>
      <x v="1"/>
    </i>
    <i>
      <x v="2"/>
    </i>
    <i>
      <x v="3"/>
    </i>
    <i>
      <x v="4"/>
    </i>
    <i>
      <x v="5"/>
    </i>
    <i t="grand">
      <x/>
    </i>
  </colItems>
  <dataFields count="1">
    <dataField name="Count of Total Offering Amount"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10" firstHeaderRow="1" firstDataRow="1" firstDataCol="1"/>
  <pivotFields count="6">
    <pivotField showAll="0"/>
    <pivotField axis="axisRow" showAll="0">
      <items count="7">
        <item x="4"/>
        <item x="0"/>
        <item x="3"/>
        <item x="2"/>
        <item x="1"/>
        <item x="5"/>
        <item t="default"/>
      </items>
    </pivotField>
    <pivotField showAll="0"/>
    <pivotField dataField="1" showAll="0"/>
    <pivotField showAll="0"/>
    <pivotField showAll="0" defaultSubtotal="0"/>
  </pivotFields>
  <rowFields count="1">
    <field x="1"/>
  </rowFields>
  <rowItems count="7">
    <i>
      <x/>
    </i>
    <i>
      <x v="1"/>
    </i>
    <i>
      <x v="2"/>
    </i>
    <i>
      <x v="3"/>
    </i>
    <i>
      <x v="4"/>
    </i>
    <i>
      <x v="5"/>
    </i>
    <i t="grand">
      <x/>
    </i>
  </rowItems>
  <colItems count="1">
    <i/>
  </colItems>
  <dataFields count="1">
    <dataField name="Sum of Total Offering Amount" fld="3" baseField="1"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2" sqref="C2"/>
    </sheetView>
  </sheetViews>
  <sheetFormatPr defaultRowHeight="15" x14ac:dyDescent="0.25"/>
  <cols>
    <col min="1" max="1" width="25" bestFit="1" customWidth="1"/>
    <col min="2" max="2" width="96" customWidth="1"/>
    <col min="3" max="3" width="22.140625" bestFit="1" customWidth="1"/>
  </cols>
  <sheetData>
    <row r="1" spans="1:3" x14ac:dyDescent="0.25">
      <c r="A1" s="28" t="s">
        <v>306</v>
      </c>
      <c r="B1" s="28" t="s">
        <v>307</v>
      </c>
      <c r="C1" s="28" t="s">
        <v>308</v>
      </c>
    </row>
    <row r="2" spans="1:3" ht="180" x14ac:dyDescent="0.25">
      <c r="A2" s="29" t="s">
        <v>309</v>
      </c>
      <c r="B2" s="30" t="s">
        <v>310</v>
      </c>
      <c r="C2" s="31"/>
    </row>
    <row r="3" spans="1:3" ht="30" x14ac:dyDescent="0.25">
      <c r="A3" s="29" t="s">
        <v>311</v>
      </c>
      <c r="B3" s="30" t="s">
        <v>312</v>
      </c>
      <c r="C3" s="31" t="s">
        <v>313</v>
      </c>
    </row>
    <row r="4" spans="1:3" x14ac:dyDescent="0.25">
      <c r="A4" s="29" t="s">
        <v>314</v>
      </c>
      <c r="B4" s="29" t="s">
        <v>315</v>
      </c>
      <c r="C4" s="31" t="s">
        <v>313</v>
      </c>
    </row>
    <row r="5" spans="1:3" x14ac:dyDescent="0.25">
      <c r="A5" s="29" t="s">
        <v>316</v>
      </c>
      <c r="B5" s="29" t="s">
        <v>317</v>
      </c>
      <c r="C5" s="31" t="s">
        <v>313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88"/>
  <sheetViews>
    <sheetView workbookViewId="0">
      <selection activeCell="A22" sqref="A22"/>
    </sheetView>
  </sheetViews>
  <sheetFormatPr defaultRowHeight="15" x14ac:dyDescent="0.25"/>
  <cols>
    <col min="1" max="1" width="60.28515625" bestFit="1" customWidth="1"/>
    <col min="2" max="2" width="7.42578125" bestFit="1" customWidth="1"/>
    <col min="3" max="3" width="36" bestFit="1" customWidth="1"/>
    <col min="4" max="4" width="25" style="6" bestFit="1" customWidth="1"/>
    <col min="5" max="5" width="24.85546875" bestFit="1" customWidth="1"/>
    <col min="6" max="6" width="13.85546875" bestFit="1" customWidth="1"/>
  </cols>
  <sheetData>
    <row r="1" spans="1:6" x14ac:dyDescent="0.25">
      <c r="A1" s="1" t="s">
        <v>0</v>
      </c>
      <c r="B1" s="1" t="s">
        <v>1</v>
      </c>
      <c r="C1" s="1" t="s">
        <v>2</v>
      </c>
      <c r="D1" s="9" t="s">
        <v>3</v>
      </c>
      <c r="E1" s="1" t="s">
        <v>4</v>
      </c>
      <c r="F1" s="1" t="s">
        <v>331</v>
      </c>
    </row>
    <row r="2" spans="1:6" x14ac:dyDescent="0.25">
      <c r="A2" s="2" t="s">
        <v>215</v>
      </c>
      <c r="B2" s="2">
        <v>2014</v>
      </c>
      <c r="C2" s="2" t="s">
        <v>212</v>
      </c>
      <c r="D2" s="10">
        <v>3069000</v>
      </c>
      <c r="E2" s="2" t="s">
        <v>213</v>
      </c>
      <c r="F2" s="3">
        <v>42010</v>
      </c>
    </row>
    <row r="3" spans="1:6" x14ac:dyDescent="0.25">
      <c r="A3" s="2" t="s">
        <v>220</v>
      </c>
      <c r="B3" s="2">
        <v>2017</v>
      </c>
      <c r="C3" s="2" t="s">
        <v>221</v>
      </c>
      <c r="D3" s="10" t="s">
        <v>82</v>
      </c>
      <c r="E3" s="2" t="s">
        <v>222</v>
      </c>
      <c r="F3" s="3">
        <v>42814</v>
      </c>
    </row>
    <row r="4" spans="1:6" x14ac:dyDescent="0.25">
      <c r="A4" s="2" t="s">
        <v>5</v>
      </c>
      <c r="B4" s="2">
        <v>2016</v>
      </c>
      <c r="C4" s="2" t="s">
        <v>6</v>
      </c>
      <c r="D4" s="10">
        <v>11414666</v>
      </c>
      <c r="E4" s="2" t="s">
        <v>7</v>
      </c>
      <c r="F4" s="3">
        <v>42731</v>
      </c>
    </row>
    <row r="5" spans="1:6" x14ac:dyDescent="0.25">
      <c r="A5" s="2" t="s">
        <v>329</v>
      </c>
      <c r="B5" s="2">
        <v>2017</v>
      </c>
      <c r="C5" s="2" t="s">
        <v>15</v>
      </c>
      <c r="D5" s="10">
        <v>2571840</v>
      </c>
      <c r="E5" s="2" t="s">
        <v>16</v>
      </c>
      <c r="F5" s="3">
        <v>41646</v>
      </c>
    </row>
    <row r="6" spans="1:6" x14ac:dyDescent="0.25">
      <c r="A6" s="2" t="s">
        <v>224</v>
      </c>
      <c r="B6" s="2">
        <v>2017</v>
      </c>
      <c r="C6" s="2" t="s">
        <v>110</v>
      </c>
      <c r="D6" s="10">
        <v>6270000</v>
      </c>
      <c r="E6" s="2" t="s">
        <v>111</v>
      </c>
      <c r="F6" s="3">
        <v>43098</v>
      </c>
    </row>
    <row r="7" spans="1:6" x14ac:dyDescent="0.25">
      <c r="A7" s="2" t="s">
        <v>248</v>
      </c>
      <c r="B7" s="2">
        <v>2017</v>
      </c>
      <c r="C7" s="2" t="s">
        <v>15</v>
      </c>
      <c r="D7" s="10">
        <v>6909000</v>
      </c>
      <c r="E7" s="2" t="s">
        <v>16</v>
      </c>
      <c r="F7" s="3">
        <v>42743</v>
      </c>
    </row>
    <row r="8" spans="1:6" x14ac:dyDescent="0.25">
      <c r="A8" s="2" t="s">
        <v>376</v>
      </c>
      <c r="B8" s="2">
        <v>2017</v>
      </c>
      <c r="C8" s="2" t="s">
        <v>303</v>
      </c>
      <c r="D8" s="10">
        <v>8920000</v>
      </c>
      <c r="E8" s="2" t="s">
        <v>12</v>
      </c>
    </row>
    <row r="9" spans="1:6" x14ac:dyDescent="0.25">
      <c r="A9" s="2" t="s">
        <v>8</v>
      </c>
      <c r="B9" s="2">
        <v>2016</v>
      </c>
      <c r="C9" s="2" t="s">
        <v>9</v>
      </c>
      <c r="D9" s="10">
        <v>14209965</v>
      </c>
      <c r="E9" s="2" t="s">
        <v>10</v>
      </c>
      <c r="F9" s="3">
        <v>42657</v>
      </c>
    </row>
    <row r="10" spans="1:6" x14ac:dyDescent="0.25">
      <c r="A10" s="2" t="s">
        <v>226</v>
      </c>
      <c r="B10" s="2">
        <v>2017</v>
      </c>
      <c r="C10" s="2" t="s">
        <v>110</v>
      </c>
      <c r="D10" s="10">
        <v>4785000</v>
      </c>
      <c r="E10" s="2" t="s">
        <v>111</v>
      </c>
      <c r="F10" s="3">
        <v>43098</v>
      </c>
    </row>
    <row r="11" spans="1:6" x14ac:dyDescent="0.25">
      <c r="A11" s="2" t="s">
        <v>377</v>
      </c>
      <c r="B11" s="2">
        <v>2015</v>
      </c>
      <c r="C11" s="2" t="s">
        <v>11</v>
      </c>
      <c r="D11" s="10">
        <v>3673128</v>
      </c>
      <c r="E11" s="2" t="s">
        <v>12</v>
      </c>
      <c r="F11" s="3">
        <v>42338</v>
      </c>
    </row>
    <row r="12" spans="1:6" x14ac:dyDescent="0.25">
      <c r="A12" s="2" t="s">
        <v>378</v>
      </c>
      <c r="B12" s="2">
        <v>2017</v>
      </c>
      <c r="C12" s="2" t="s">
        <v>303</v>
      </c>
      <c r="D12" s="10">
        <v>8090000</v>
      </c>
      <c r="E12" s="2" t="s">
        <v>12</v>
      </c>
    </row>
    <row r="13" spans="1:6" x14ac:dyDescent="0.25">
      <c r="A13" s="2" t="s">
        <v>13</v>
      </c>
      <c r="B13" s="2">
        <v>2015</v>
      </c>
      <c r="C13" s="2" t="s">
        <v>9</v>
      </c>
      <c r="D13" s="10">
        <v>10403505</v>
      </c>
      <c r="E13" s="2" t="s">
        <v>10</v>
      </c>
      <c r="F13" s="3">
        <v>42165</v>
      </c>
    </row>
    <row r="14" spans="1:6" x14ac:dyDescent="0.25">
      <c r="A14" s="2" t="s">
        <v>332</v>
      </c>
      <c r="B14" s="2">
        <v>2015</v>
      </c>
      <c r="C14" s="2" t="s">
        <v>11</v>
      </c>
      <c r="D14" s="10">
        <v>3673128</v>
      </c>
      <c r="E14" s="2" t="s">
        <v>12</v>
      </c>
      <c r="F14" s="3">
        <v>42341</v>
      </c>
    </row>
    <row r="15" spans="1:6" x14ac:dyDescent="0.25">
      <c r="A15" s="2" t="s">
        <v>333</v>
      </c>
      <c r="B15" s="2">
        <v>2017</v>
      </c>
      <c r="C15" s="2" t="s">
        <v>303</v>
      </c>
      <c r="D15" s="10">
        <v>8170000</v>
      </c>
      <c r="E15" s="2" t="s">
        <v>12</v>
      </c>
    </row>
    <row r="16" spans="1:6" x14ac:dyDescent="0.25">
      <c r="A16" s="2" t="s">
        <v>14</v>
      </c>
      <c r="B16" s="2">
        <v>2015</v>
      </c>
      <c r="C16" s="2" t="s">
        <v>15</v>
      </c>
      <c r="D16" s="10">
        <v>2646000</v>
      </c>
      <c r="E16" s="2" t="s">
        <v>16</v>
      </c>
      <c r="F16" s="3">
        <v>42366</v>
      </c>
    </row>
    <row r="17" spans="1:6" x14ac:dyDescent="0.25">
      <c r="A17" s="2" t="s">
        <v>269</v>
      </c>
      <c r="B17" s="2">
        <v>2017</v>
      </c>
      <c r="C17" s="2" t="s">
        <v>15</v>
      </c>
      <c r="D17" s="10" t="s">
        <v>82</v>
      </c>
      <c r="E17" s="2" t="s">
        <v>222</v>
      </c>
      <c r="F17" s="3">
        <v>42346</v>
      </c>
    </row>
    <row r="18" spans="1:6" x14ac:dyDescent="0.25">
      <c r="A18" s="2" t="s">
        <v>17</v>
      </c>
      <c r="B18" s="2">
        <v>2016</v>
      </c>
      <c r="C18" s="2" t="s">
        <v>18</v>
      </c>
      <c r="D18" s="10">
        <v>2683180</v>
      </c>
      <c r="E18" s="2" t="s">
        <v>258</v>
      </c>
      <c r="F18" s="3">
        <v>42754</v>
      </c>
    </row>
    <row r="19" spans="1:6" x14ac:dyDescent="0.25">
      <c r="A19" s="2" t="s">
        <v>19</v>
      </c>
      <c r="B19" s="2">
        <v>2015</v>
      </c>
      <c r="C19" s="2" t="s">
        <v>20</v>
      </c>
      <c r="D19" s="10">
        <v>16500000</v>
      </c>
      <c r="E19" s="2" t="s">
        <v>21</v>
      </c>
      <c r="F19" s="3">
        <v>42366</v>
      </c>
    </row>
    <row r="20" spans="1:6" x14ac:dyDescent="0.25">
      <c r="A20" s="2" t="s">
        <v>256</v>
      </c>
      <c r="B20" s="2">
        <v>2017</v>
      </c>
      <c r="C20" s="2" t="s">
        <v>250</v>
      </c>
      <c r="D20" s="10">
        <v>21423600</v>
      </c>
      <c r="E20" s="2" t="s">
        <v>149</v>
      </c>
      <c r="F20" s="3">
        <v>43112</v>
      </c>
    </row>
    <row r="21" spans="1:6" x14ac:dyDescent="0.25">
      <c r="A21" s="2" t="s">
        <v>22</v>
      </c>
      <c r="B21" s="2">
        <v>2016</v>
      </c>
      <c r="C21" s="2" t="s">
        <v>23</v>
      </c>
      <c r="D21" s="10">
        <v>5305500</v>
      </c>
      <c r="E21" s="2" t="s">
        <v>24</v>
      </c>
      <c r="F21" s="3">
        <v>42754</v>
      </c>
    </row>
    <row r="22" spans="1:6" x14ac:dyDescent="0.25">
      <c r="A22" s="2" t="s">
        <v>22</v>
      </c>
      <c r="B22" s="2">
        <v>2017</v>
      </c>
      <c r="C22" s="2" t="s">
        <v>110</v>
      </c>
      <c r="D22" s="10">
        <v>5225000</v>
      </c>
      <c r="E22" s="2" t="s">
        <v>111</v>
      </c>
      <c r="F22" s="3">
        <v>43098</v>
      </c>
    </row>
    <row r="23" spans="1:6" x14ac:dyDescent="0.25">
      <c r="A23" s="2" t="s">
        <v>25</v>
      </c>
      <c r="B23" s="2">
        <v>2015</v>
      </c>
      <c r="C23" s="2" t="s">
        <v>26</v>
      </c>
      <c r="D23" s="10">
        <v>2772000</v>
      </c>
      <c r="E23" s="2" t="s">
        <v>27</v>
      </c>
      <c r="F23" s="3">
        <v>42389</v>
      </c>
    </row>
    <row r="24" spans="1:6" x14ac:dyDescent="0.25">
      <c r="A24" s="2" t="s">
        <v>328</v>
      </c>
      <c r="B24" s="2">
        <v>2017</v>
      </c>
      <c r="C24" s="2" t="s">
        <v>110</v>
      </c>
      <c r="D24" s="10">
        <v>4575000</v>
      </c>
      <c r="E24" s="2" t="s">
        <v>111</v>
      </c>
      <c r="F24" s="3">
        <v>43098</v>
      </c>
    </row>
    <row r="25" spans="1:6" x14ac:dyDescent="0.25">
      <c r="A25" s="2" t="s">
        <v>28</v>
      </c>
      <c r="B25" s="2">
        <v>2015</v>
      </c>
      <c r="C25" s="2" t="s">
        <v>9</v>
      </c>
      <c r="D25" s="10">
        <v>5783400</v>
      </c>
      <c r="E25" s="2" t="s">
        <v>10</v>
      </c>
      <c r="F25" s="3">
        <v>42311</v>
      </c>
    </row>
    <row r="26" spans="1:6" x14ac:dyDescent="0.25">
      <c r="A26" s="2" t="s">
        <v>334</v>
      </c>
      <c r="B26" s="2">
        <v>2016</v>
      </c>
      <c r="C26" s="2" t="s">
        <v>9</v>
      </c>
      <c r="D26" s="10">
        <v>6954255</v>
      </c>
      <c r="E26" s="2" t="s">
        <v>10</v>
      </c>
      <c r="F26" s="3">
        <v>42457</v>
      </c>
    </row>
    <row r="27" spans="1:6" x14ac:dyDescent="0.25">
      <c r="A27" s="2" t="s">
        <v>29</v>
      </c>
      <c r="B27" s="2">
        <v>2015</v>
      </c>
      <c r="C27" s="2" t="s">
        <v>9</v>
      </c>
      <c r="D27" s="10">
        <v>13553190</v>
      </c>
      <c r="E27" s="2" t="s">
        <v>10</v>
      </c>
      <c r="F27" s="3">
        <v>42297</v>
      </c>
    </row>
    <row r="28" spans="1:6" x14ac:dyDescent="0.25">
      <c r="A28" s="2" t="s">
        <v>30</v>
      </c>
      <c r="B28" s="2">
        <v>2015</v>
      </c>
      <c r="C28" s="2" t="s">
        <v>31</v>
      </c>
      <c r="D28" s="10">
        <v>3990000</v>
      </c>
      <c r="E28" s="2" t="s">
        <v>32</v>
      </c>
      <c r="F28" s="3">
        <v>42367</v>
      </c>
    </row>
    <row r="29" spans="1:6" x14ac:dyDescent="0.25">
      <c r="A29" s="2" t="s">
        <v>33</v>
      </c>
      <c r="B29" s="2">
        <v>2015</v>
      </c>
      <c r="C29" s="2" t="s">
        <v>34</v>
      </c>
      <c r="D29" s="10">
        <v>1400000</v>
      </c>
      <c r="E29" s="2" t="s">
        <v>35</v>
      </c>
      <c r="F29" s="3">
        <v>42342</v>
      </c>
    </row>
    <row r="30" spans="1:6" x14ac:dyDescent="0.25">
      <c r="A30" s="2" t="s">
        <v>330</v>
      </c>
      <c r="B30" s="2">
        <v>2016</v>
      </c>
      <c r="C30" s="2" t="s">
        <v>36</v>
      </c>
      <c r="D30" s="10">
        <v>4949000</v>
      </c>
      <c r="E30" s="2" t="s">
        <v>37</v>
      </c>
      <c r="F30" s="3">
        <v>42733</v>
      </c>
    </row>
    <row r="31" spans="1:6" x14ac:dyDescent="0.25">
      <c r="A31" s="2" t="s">
        <v>246</v>
      </c>
      <c r="B31" s="2">
        <v>2017</v>
      </c>
      <c r="C31" s="2" t="s">
        <v>51</v>
      </c>
      <c r="D31" s="10">
        <v>2866050</v>
      </c>
      <c r="E31" s="2" t="s">
        <v>52</v>
      </c>
      <c r="F31" s="3">
        <v>43091</v>
      </c>
    </row>
    <row r="32" spans="1:6" x14ac:dyDescent="0.25">
      <c r="A32" s="2" t="s">
        <v>38</v>
      </c>
      <c r="B32" s="2">
        <v>2015</v>
      </c>
      <c r="C32" s="2" t="s">
        <v>39</v>
      </c>
      <c r="D32" s="10">
        <v>20156028</v>
      </c>
      <c r="E32" s="2" t="s">
        <v>40</v>
      </c>
      <c r="F32" s="3">
        <v>42305</v>
      </c>
    </row>
    <row r="33" spans="1:6" x14ac:dyDescent="0.25">
      <c r="A33" s="2" t="s">
        <v>335</v>
      </c>
      <c r="B33" s="2">
        <v>2016</v>
      </c>
      <c r="C33" s="2" t="s">
        <v>11</v>
      </c>
      <c r="D33" s="10">
        <v>4151409</v>
      </c>
      <c r="E33" s="2" t="s">
        <v>12</v>
      </c>
      <c r="F33" s="3">
        <v>42696</v>
      </c>
    </row>
    <row r="34" spans="1:6" x14ac:dyDescent="0.25">
      <c r="A34" s="2" t="s">
        <v>219</v>
      </c>
      <c r="B34" s="2">
        <v>2014</v>
      </c>
      <c r="C34" s="2" t="s">
        <v>166</v>
      </c>
      <c r="D34" s="10">
        <v>4950000</v>
      </c>
      <c r="E34" s="2" t="s">
        <v>167</v>
      </c>
      <c r="F34" s="3">
        <v>42010</v>
      </c>
    </row>
    <row r="35" spans="1:6" x14ac:dyDescent="0.25">
      <c r="A35" s="2" t="s">
        <v>238</v>
      </c>
      <c r="B35" s="2">
        <v>2017</v>
      </c>
      <c r="C35" s="2" t="s">
        <v>15</v>
      </c>
      <c r="D35" s="10">
        <v>5468400</v>
      </c>
      <c r="E35" s="2" t="s">
        <v>16</v>
      </c>
      <c r="F35" s="3">
        <v>42978</v>
      </c>
    </row>
    <row r="36" spans="1:6" x14ac:dyDescent="0.25">
      <c r="A36" s="2" t="s">
        <v>327</v>
      </c>
      <c r="B36" s="2">
        <v>2015</v>
      </c>
      <c r="C36" s="2" t="s">
        <v>41</v>
      </c>
      <c r="D36" s="10">
        <v>5035000</v>
      </c>
      <c r="E36" s="2" t="s">
        <v>42</v>
      </c>
      <c r="F36" s="3">
        <v>42375</v>
      </c>
    </row>
    <row r="37" spans="1:6" x14ac:dyDescent="0.25">
      <c r="A37" s="2" t="s">
        <v>198</v>
      </c>
      <c r="B37" s="2">
        <v>2013</v>
      </c>
      <c r="C37" s="2" t="s">
        <v>166</v>
      </c>
      <c r="D37" s="10">
        <v>4128000</v>
      </c>
      <c r="E37" s="2" t="s">
        <v>167</v>
      </c>
      <c r="F37" s="3">
        <v>41638</v>
      </c>
    </row>
    <row r="38" spans="1:6" x14ac:dyDescent="0.25">
      <c r="A38" s="2" t="s">
        <v>336</v>
      </c>
      <c r="B38" s="2">
        <v>2016</v>
      </c>
      <c r="C38" s="2" t="s">
        <v>41</v>
      </c>
      <c r="D38" s="10">
        <v>5320000</v>
      </c>
      <c r="E38" s="2" t="s">
        <v>42</v>
      </c>
      <c r="F38" s="3">
        <v>42732</v>
      </c>
    </row>
    <row r="39" spans="1:6" x14ac:dyDescent="0.25">
      <c r="A39" s="2" t="s">
        <v>43</v>
      </c>
      <c r="B39" s="2">
        <v>2015</v>
      </c>
      <c r="C39" s="2" t="s">
        <v>18</v>
      </c>
      <c r="D39" s="10">
        <v>2981700</v>
      </c>
      <c r="E39" s="2" t="s">
        <v>44</v>
      </c>
      <c r="F39" s="3">
        <v>42397</v>
      </c>
    </row>
    <row r="40" spans="1:6" x14ac:dyDescent="0.25">
      <c r="A40" s="2" t="s">
        <v>253</v>
      </c>
      <c r="B40" s="2">
        <v>2017</v>
      </c>
      <c r="C40" s="2" t="s">
        <v>250</v>
      </c>
      <c r="D40" s="10">
        <v>10871140</v>
      </c>
      <c r="E40" s="2" t="s">
        <v>149</v>
      </c>
      <c r="F40" s="3">
        <v>42754</v>
      </c>
    </row>
    <row r="41" spans="1:6" x14ac:dyDescent="0.25">
      <c r="A41" s="2" t="s">
        <v>209</v>
      </c>
      <c r="B41" s="2">
        <v>2014</v>
      </c>
      <c r="C41" s="2" t="s">
        <v>36</v>
      </c>
      <c r="D41" s="10">
        <v>3948750</v>
      </c>
      <c r="E41" s="2" t="s">
        <v>37</v>
      </c>
      <c r="F41" s="3">
        <v>42004</v>
      </c>
    </row>
    <row r="42" spans="1:6" x14ac:dyDescent="0.25">
      <c r="A42" s="2" t="s">
        <v>45</v>
      </c>
      <c r="B42" s="2">
        <v>2014</v>
      </c>
      <c r="C42" s="2" t="s">
        <v>46</v>
      </c>
      <c r="D42" s="10">
        <v>5423000</v>
      </c>
      <c r="E42" s="2" t="s">
        <v>47</v>
      </c>
      <c r="F42" s="3">
        <v>42003</v>
      </c>
    </row>
    <row r="43" spans="1:6" x14ac:dyDescent="0.25">
      <c r="A43" s="2" t="s">
        <v>304</v>
      </c>
      <c r="B43" s="2">
        <v>2017</v>
      </c>
      <c r="C43" s="2" t="s">
        <v>26</v>
      </c>
      <c r="D43" s="10">
        <v>2772000</v>
      </c>
      <c r="E43" s="2" t="s">
        <v>27</v>
      </c>
    </row>
    <row r="44" spans="1:6" x14ac:dyDescent="0.25">
      <c r="A44" s="2" t="s">
        <v>48</v>
      </c>
      <c r="B44" s="2">
        <v>2015</v>
      </c>
      <c r="C44" s="2" t="s">
        <v>49</v>
      </c>
      <c r="D44" s="10">
        <v>1088192</v>
      </c>
      <c r="E44" s="2" t="s">
        <v>40</v>
      </c>
      <c r="F44" s="3">
        <v>42320</v>
      </c>
    </row>
    <row r="45" spans="1:6" x14ac:dyDescent="0.25">
      <c r="A45" s="2" t="s">
        <v>50</v>
      </c>
      <c r="B45" s="2">
        <v>2016</v>
      </c>
      <c r="C45" s="2" t="s">
        <v>51</v>
      </c>
      <c r="D45" s="10">
        <v>1885950</v>
      </c>
      <c r="E45" s="2" t="s">
        <v>52</v>
      </c>
      <c r="F45" s="3">
        <v>42740</v>
      </c>
    </row>
    <row r="46" spans="1:6" x14ac:dyDescent="0.25">
      <c r="A46" s="2" t="s">
        <v>53</v>
      </c>
      <c r="B46" s="2">
        <v>2016</v>
      </c>
      <c r="C46" s="2" t="s">
        <v>9</v>
      </c>
      <c r="D46" s="10">
        <v>12309570</v>
      </c>
      <c r="E46" s="2" t="s">
        <v>10</v>
      </c>
      <c r="F46" s="3">
        <v>42657</v>
      </c>
    </row>
    <row r="47" spans="1:6" x14ac:dyDescent="0.25">
      <c r="A47" s="2" t="s">
        <v>337</v>
      </c>
      <c r="B47" s="2">
        <v>2017</v>
      </c>
      <c r="C47" s="2" t="s">
        <v>303</v>
      </c>
      <c r="D47" s="10">
        <v>8180000</v>
      </c>
      <c r="E47" s="2" t="s">
        <v>12</v>
      </c>
    </row>
    <row r="48" spans="1:6" x14ac:dyDescent="0.25">
      <c r="A48" s="2" t="s">
        <v>54</v>
      </c>
      <c r="B48" s="2">
        <v>2016</v>
      </c>
      <c r="C48" s="2" t="s">
        <v>9</v>
      </c>
      <c r="D48" s="10">
        <v>2954500</v>
      </c>
      <c r="E48" s="2" t="s">
        <v>10</v>
      </c>
      <c r="F48" s="3">
        <v>42717</v>
      </c>
    </row>
    <row r="49" spans="1:6" x14ac:dyDescent="0.25">
      <c r="A49" s="2" t="s">
        <v>55</v>
      </c>
      <c r="B49" s="2">
        <v>2015</v>
      </c>
      <c r="C49" s="2" t="s">
        <v>56</v>
      </c>
      <c r="D49" s="10">
        <v>3420000</v>
      </c>
      <c r="E49" s="2" t="s">
        <v>57</v>
      </c>
      <c r="F49" s="3">
        <v>42375</v>
      </c>
    </row>
    <row r="50" spans="1:6" x14ac:dyDescent="0.25">
      <c r="A50" s="2" t="s">
        <v>298</v>
      </c>
      <c r="B50" s="2">
        <v>2017</v>
      </c>
      <c r="C50" s="2" t="s">
        <v>299</v>
      </c>
      <c r="D50" s="10">
        <v>2250433</v>
      </c>
      <c r="E50" s="2" t="s">
        <v>7</v>
      </c>
    </row>
    <row r="51" spans="1:6" x14ac:dyDescent="0.25">
      <c r="A51" s="2" t="s">
        <v>58</v>
      </c>
      <c r="B51" s="2">
        <v>2016</v>
      </c>
      <c r="C51" s="2" t="s">
        <v>31</v>
      </c>
      <c r="D51" s="10">
        <v>5890000</v>
      </c>
      <c r="E51" s="2" t="s">
        <v>32</v>
      </c>
      <c r="F51" s="3">
        <v>42710</v>
      </c>
    </row>
    <row r="52" spans="1:6" x14ac:dyDescent="0.25">
      <c r="A52" s="2" t="s">
        <v>59</v>
      </c>
      <c r="B52" s="2">
        <v>2015</v>
      </c>
      <c r="C52" s="2" t="s">
        <v>18</v>
      </c>
      <c r="D52" s="10">
        <v>3174616</v>
      </c>
      <c r="E52" s="2" t="s">
        <v>44</v>
      </c>
      <c r="F52" s="3">
        <v>42397</v>
      </c>
    </row>
    <row r="53" spans="1:6" x14ac:dyDescent="0.25">
      <c r="A53" s="2" t="s">
        <v>60</v>
      </c>
      <c r="B53" s="2">
        <v>2016</v>
      </c>
      <c r="C53" s="2" t="s">
        <v>9</v>
      </c>
      <c r="D53" s="10">
        <v>14551110</v>
      </c>
      <c r="E53" s="2" t="s">
        <v>10</v>
      </c>
      <c r="F53" s="3">
        <v>42683</v>
      </c>
    </row>
    <row r="54" spans="1:6" x14ac:dyDescent="0.25">
      <c r="A54" s="2" t="s">
        <v>379</v>
      </c>
      <c r="B54" s="2">
        <v>2016</v>
      </c>
      <c r="C54" s="2" t="s">
        <v>11</v>
      </c>
      <c r="D54" s="10">
        <v>4173728</v>
      </c>
      <c r="E54" s="2" t="s">
        <v>12</v>
      </c>
      <c r="F54" s="3">
        <v>42725</v>
      </c>
    </row>
    <row r="55" spans="1:6" x14ac:dyDescent="0.25">
      <c r="A55" s="2" t="s">
        <v>264</v>
      </c>
      <c r="B55" s="2">
        <v>2017</v>
      </c>
      <c r="C55" s="2" t="s">
        <v>263</v>
      </c>
      <c r="D55" s="10">
        <v>15000000</v>
      </c>
      <c r="E55" s="2" t="s">
        <v>71</v>
      </c>
      <c r="F55" s="3">
        <v>42858</v>
      </c>
    </row>
    <row r="56" spans="1:6" x14ac:dyDescent="0.25">
      <c r="A56" s="2" t="s">
        <v>61</v>
      </c>
      <c r="B56" s="2">
        <v>2015</v>
      </c>
      <c r="C56" s="2" t="s">
        <v>51</v>
      </c>
      <c r="D56" s="10">
        <v>1401400</v>
      </c>
      <c r="E56" s="2" t="s">
        <v>62</v>
      </c>
      <c r="F56" s="3">
        <v>42340</v>
      </c>
    </row>
    <row r="57" spans="1:6" x14ac:dyDescent="0.25">
      <c r="A57" s="2" t="s">
        <v>380</v>
      </c>
      <c r="B57" s="2">
        <v>2016</v>
      </c>
      <c r="C57" s="2" t="s">
        <v>11</v>
      </c>
      <c r="D57" s="10">
        <v>4078870</v>
      </c>
      <c r="E57" s="2" t="s">
        <v>12</v>
      </c>
      <c r="F57" s="3">
        <v>42677</v>
      </c>
    </row>
    <row r="58" spans="1:6" x14ac:dyDescent="0.25">
      <c r="A58" s="2" t="s">
        <v>381</v>
      </c>
      <c r="B58" s="2">
        <v>2017</v>
      </c>
      <c r="C58" s="2" t="s">
        <v>303</v>
      </c>
      <c r="D58" s="10">
        <v>5534960</v>
      </c>
      <c r="E58" s="2" t="s">
        <v>12</v>
      </c>
    </row>
    <row r="59" spans="1:6" x14ac:dyDescent="0.25">
      <c r="A59" s="2" t="s">
        <v>63</v>
      </c>
      <c r="B59" s="2">
        <v>2016</v>
      </c>
      <c r="C59" s="2" t="s">
        <v>18</v>
      </c>
      <c r="D59" s="10">
        <v>3637688</v>
      </c>
      <c r="E59" s="2" t="s">
        <v>258</v>
      </c>
      <c r="F59" s="3">
        <v>42754</v>
      </c>
    </row>
    <row r="60" spans="1:6" x14ac:dyDescent="0.25">
      <c r="A60" s="2" t="s">
        <v>64</v>
      </c>
      <c r="B60" s="2">
        <v>2015</v>
      </c>
      <c r="C60" s="2" t="s">
        <v>9</v>
      </c>
      <c r="D60" s="10">
        <v>6453405</v>
      </c>
      <c r="E60" s="2" t="s">
        <v>10</v>
      </c>
      <c r="F60" s="3">
        <v>42340</v>
      </c>
    </row>
    <row r="61" spans="1:6" x14ac:dyDescent="0.25">
      <c r="A61" s="2" t="s">
        <v>208</v>
      </c>
      <c r="B61" s="2">
        <v>2014</v>
      </c>
      <c r="C61" s="2" t="s">
        <v>205</v>
      </c>
      <c r="D61" s="10">
        <v>4875500</v>
      </c>
      <c r="E61" s="2" t="s">
        <v>206</v>
      </c>
      <c r="F61" s="3">
        <v>41983</v>
      </c>
    </row>
    <row r="62" spans="1:6" x14ac:dyDescent="0.25">
      <c r="A62" s="2" t="s">
        <v>65</v>
      </c>
      <c r="B62" s="2">
        <v>2015</v>
      </c>
      <c r="C62" s="2" t="s">
        <v>66</v>
      </c>
      <c r="D62" s="10">
        <v>5500000</v>
      </c>
      <c r="E62" s="2" t="s">
        <v>67</v>
      </c>
      <c r="F62" s="3">
        <v>42359</v>
      </c>
    </row>
    <row r="63" spans="1:6" x14ac:dyDescent="0.25">
      <c r="A63" s="2" t="s">
        <v>300</v>
      </c>
      <c r="B63" s="2">
        <v>2017</v>
      </c>
      <c r="C63" s="2" t="s">
        <v>301</v>
      </c>
      <c r="D63" s="10">
        <v>11720800</v>
      </c>
      <c r="E63" s="2" t="s">
        <v>7</v>
      </c>
    </row>
    <row r="64" spans="1:6" x14ac:dyDescent="0.25">
      <c r="A64" s="2" t="s">
        <v>382</v>
      </c>
      <c r="B64" s="2">
        <v>2015</v>
      </c>
      <c r="C64" s="2" t="s">
        <v>11</v>
      </c>
      <c r="D64" s="10">
        <v>3673128</v>
      </c>
      <c r="E64" s="2" t="s">
        <v>12</v>
      </c>
      <c r="F64" s="3">
        <v>42353</v>
      </c>
    </row>
    <row r="65" spans="1:6" x14ac:dyDescent="0.25">
      <c r="A65" s="2" t="s">
        <v>68</v>
      </c>
      <c r="B65" s="2">
        <v>2016</v>
      </c>
      <c r="C65" s="2" t="s">
        <v>9</v>
      </c>
      <c r="D65" s="10">
        <v>14513310</v>
      </c>
      <c r="E65" s="2" t="s">
        <v>10</v>
      </c>
      <c r="F65" s="3">
        <v>42683</v>
      </c>
    </row>
    <row r="66" spans="1:6" x14ac:dyDescent="0.25">
      <c r="A66" s="2" t="s">
        <v>69</v>
      </c>
      <c r="B66" s="2">
        <v>2016</v>
      </c>
      <c r="C66" s="2" t="s">
        <v>70</v>
      </c>
      <c r="D66" s="10">
        <v>2100000</v>
      </c>
      <c r="E66" s="2" t="s">
        <v>71</v>
      </c>
      <c r="F66" s="3">
        <v>42719</v>
      </c>
    </row>
    <row r="67" spans="1:6" x14ac:dyDescent="0.25">
      <c r="A67" s="2" t="s">
        <v>72</v>
      </c>
      <c r="B67" s="2">
        <v>2016</v>
      </c>
      <c r="C67" s="2" t="s">
        <v>51</v>
      </c>
      <c r="D67" s="10">
        <v>3242250</v>
      </c>
      <c r="E67" s="2" t="s">
        <v>52</v>
      </c>
      <c r="F67" s="3">
        <v>42761</v>
      </c>
    </row>
    <row r="68" spans="1:6" x14ac:dyDescent="0.25">
      <c r="A68" s="2" t="s">
        <v>73</v>
      </c>
      <c r="B68" s="2">
        <v>2015</v>
      </c>
      <c r="C68" s="2" t="s">
        <v>74</v>
      </c>
      <c r="D68" s="10">
        <v>1400000</v>
      </c>
      <c r="E68" s="2" t="s">
        <v>35</v>
      </c>
      <c r="F68" s="3">
        <v>42256</v>
      </c>
    </row>
    <row r="69" spans="1:6" x14ac:dyDescent="0.25">
      <c r="A69" s="2" t="s">
        <v>75</v>
      </c>
      <c r="B69" s="2">
        <v>2015</v>
      </c>
      <c r="C69" s="2" t="s">
        <v>9</v>
      </c>
      <c r="D69" s="10">
        <v>8961435</v>
      </c>
      <c r="E69" s="2" t="s">
        <v>10</v>
      </c>
      <c r="F69" s="3">
        <v>42230</v>
      </c>
    </row>
    <row r="70" spans="1:6" x14ac:dyDescent="0.25">
      <c r="A70" s="2" t="s">
        <v>383</v>
      </c>
      <c r="B70" s="2">
        <v>2015</v>
      </c>
      <c r="C70" s="2" t="s">
        <v>11</v>
      </c>
      <c r="D70" s="10">
        <v>7083890</v>
      </c>
      <c r="E70" s="2" t="s">
        <v>12</v>
      </c>
      <c r="F70" s="3">
        <v>42304</v>
      </c>
    </row>
    <row r="71" spans="1:6" x14ac:dyDescent="0.25">
      <c r="A71" s="2" t="s">
        <v>414</v>
      </c>
      <c r="B71" s="2">
        <v>2017</v>
      </c>
      <c r="C71" s="2" t="s">
        <v>15</v>
      </c>
      <c r="D71" s="10">
        <v>2616600</v>
      </c>
      <c r="E71" s="2" t="s">
        <v>16</v>
      </c>
      <c r="F71" s="3">
        <v>43076</v>
      </c>
    </row>
    <row r="72" spans="1:6" x14ac:dyDescent="0.25">
      <c r="A72" s="2" t="s">
        <v>237</v>
      </c>
      <c r="B72" s="2">
        <v>2017</v>
      </c>
      <c r="C72" s="2" t="s">
        <v>15</v>
      </c>
      <c r="D72" s="10">
        <v>2714600</v>
      </c>
      <c r="E72" s="2" t="s">
        <v>16</v>
      </c>
      <c r="F72" s="3">
        <v>43063</v>
      </c>
    </row>
    <row r="73" spans="1:6" x14ac:dyDescent="0.25">
      <c r="A73" s="2" t="s">
        <v>76</v>
      </c>
      <c r="B73" s="2">
        <v>2016</v>
      </c>
      <c r="C73" s="2" t="s">
        <v>11</v>
      </c>
      <c r="D73" s="10">
        <v>4168148</v>
      </c>
      <c r="E73" s="2" t="s">
        <v>12</v>
      </c>
      <c r="F73" s="3">
        <v>42720</v>
      </c>
    </row>
    <row r="74" spans="1:6" x14ac:dyDescent="0.25">
      <c r="A74" s="2" t="s">
        <v>249</v>
      </c>
      <c r="B74" s="2">
        <v>2017</v>
      </c>
      <c r="C74" s="2" t="s">
        <v>250</v>
      </c>
      <c r="D74" s="10">
        <v>16958950</v>
      </c>
      <c r="E74" s="2" t="s">
        <v>149</v>
      </c>
      <c r="F74" s="3">
        <v>42746</v>
      </c>
    </row>
    <row r="75" spans="1:6" x14ac:dyDescent="0.25">
      <c r="A75" s="2" t="s">
        <v>77</v>
      </c>
      <c r="B75" s="2">
        <v>2016</v>
      </c>
      <c r="C75" s="2" t="s">
        <v>23</v>
      </c>
      <c r="D75" s="10">
        <v>5472500</v>
      </c>
      <c r="E75" s="2" t="s">
        <v>24</v>
      </c>
      <c r="F75" s="3">
        <v>42748</v>
      </c>
    </row>
    <row r="76" spans="1:6" x14ac:dyDescent="0.25">
      <c r="A76" s="2" t="s">
        <v>338</v>
      </c>
      <c r="B76" s="2">
        <v>2016</v>
      </c>
      <c r="C76" s="2" t="s">
        <v>41</v>
      </c>
      <c r="D76" s="10">
        <v>5415000</v>
      </c>
      <c r="E76" s="2" t="s">
        <v>42</v>
      </c>
      <c r="F76" s="3">
        <v>42732</v>
      </c>
    </row>
    <row r="77" spans="1:6" x14ac:dyDescent="0.25">
      <c r="A77" s="2" t="s">
        <v>415</v>
      </c>
      <c r="B77" s="2">
        <v>2015</v>
      </c>
      <c r="C77" s="2" t="s">
        <v>78</v>
      </c>
      <c r="D77" s="10">
        <v>17210000</v>
      </c>
      <c r="E77" s="2" t="s">
        <v>79</v>
      </c>
      <c r="F77" s="3">
        <v>42366</v>
      </c>
    </row>
    <row r="78" spans="1:6" x14ac:dyDescent="0.25">
      <c r="A78" s="2" t="s">
        <v>80</v>
      </c>
      <c r="B78" s="2">
        <v>2015</v>
      </c>
      <c r="C78" s="2" t="s">
        <v>9</v>
      </c>
      <c r="D78" s="10">
        <v>12805695</v>
      </c>
      <c r="E78" s="2" t="s">
        <v>10</v>
      </c>
      <c r="F78" s="3">
        <v>42311</v>
      </c>
    </row>
    <row r="79" spans="1:6" x14ac:dyDescent="0.25">
      <c r="A79" s="2" t="s">
        <v>339</v>
      </c>
      <c r="B79" s="2">
        <v>2015</v>
      </c>
      <c r="C79" s="2" t="s">
        <v>81</v>
      </c>
      <c r="D79" s="10" t="s">
        <v>82</v>
      </c>
      <c r="E79" s="2" t="s">
        <v>222</v>
      </c>
      <c r="F79" s="3">
        <v>42346</v>
      </c>
    </row>
    <row r="80" spans="1:6" x14ac:dyDescent="0.25">
      <c r="A80" s="2" t="s">
        <v>340</v>
      </c>
      <c r="B80" s="2">
        <v>2017</v>
      </c>
      <c r="C80" s="2" t="s">
        <v>303</v>
      </c>
      <c r="D80" s="10">
        <v>7888210</v>
      </c>
      <c r="E80" s="2" t="s">
        <v>12</v>
      </c>
    </row>
    <row r="81" spans="1:6" x14ac:dyDescent="0.25">
      <c r="A81" s="2" t="s">
        <v>341</v>
      </c>
      <c r="B81" s="2">
        <v>2016</v>
      </c>
      <c r="C81" s="2" t="s">
        <v>11</v>
      </c>
      <c r="D81" s="10">
        <v>2700647</v>
      </c>
      <c r="E81" s="2" t="s">
        <v>12</v>
      </c>
      <c r="F81" s="3">
        <v>42695</v>
      </c>
    </row>
    <row r="82" spans="1:6" x14ac:dyDescent="0.25">
      <c r="A82" s="2" t="s">
        <v>342</v>
      </c>
      <c r="B82" s="2">
        <v>2015</v>
      </c>
      <c r="C82" s="2" t="s">
        <v>11</v>
      </c>
      <c r="D82" s="10">
        <v>3673128</v>
      </c>
      <c r="E82" s="2" t="s">
        <v>12</v>
      </c>
      <c r="F82" s="3">
        <v>42352</v>
      </c>
    </row>
    <row r="83" spans="1:6" x14ac:dyDescent="0.25">
      <c r="A83" s="2" t="s">
        <v>83</v>
      </c>
      <c r="B83" s="2">
        <v>2016</v>
      </c>
      <c r="C83" s="2" t="s">
        <v>51</v>
      </c>
      <c r="D83" s="10">
        <v>2806650</v>
      </c>
      <c r="E83" s="2" t="s">
        <v>52</v>
      </c>
      <c r="F83" s="3">
        <v>42741</v>
      </c>
    </row>
    <row r="84" spans="1:6" x14ac:dyDescent="0.25">
      <c r="A84" s="2" t="s">
        <v>84</v>
      </c>
      <c r="B84" s="2">
        <v>2016</v>
      </c>
      <c r="C84" s="2" t="s">
        <v>85</v>
      </c>
      <c r="D84" s="10">
        <v>2850000</v>
      </c>
      <c r="E84" s="2" t="s">
        <v>35</v>
      </c>
      <c r="F84" s="3">
        <v>42710</v>
      </c>
    </row>
    <row r="85" spans="1:6" x14ac:dyDescent="0.25">
      <c r="A85" s="2" t="s">
        <v>343</v>
      </c>
      <c r="B85" s="2">
        <v>2016</v>
      </c>
      <c r="C85" s="2" t="s">
        <v>11</v>
      </c>
      <c r="D85" s="10">
        <v>4168148</v>
      </c>
      <c r="E85" s="2" t="s">
        <v>12</v>
      </c>
      <c r="F85" s="3">
        <v>42720</v>
      </c>
    </row>
    <row r="86" spans="1:6" x14ac:dyDescent="0.25">
      <c r="A86" s="2" t="s">
        <v>384</v>
      </c>
      <c r="B86" s="2">
        <v>2016</v>
      </c>
      <c r="C86" s="2" t="s">
        <v>11</v>
      </c>
      <c r="D86" s="10">
        <v>2700647</v>
      </c>
      <c r="E86" s="2" t="s">
        <v>12</v>
      </c>
      <c r="F86" s="3">
        <v>42678</v>
      </c>
    </row>
    <row r="87" spans="1:6" x14ac:dyDescent="0.25">
      <c r="A87" s="2" t="s">
        <v>344</v>
      </c>
      <c r="B87" s="2">
        <v>2017</v>
      </c>
      <c r="C87" s="2" t="s">
        <v>303</v>
      </c>
      <c r="D87" s="10">
        <v>7405530</v>
      </c>
      <c r="E87" s="2" t="s">
        <v>12</v>
      </c>
    </row>
    <row r="88" spans="1:6" x14ac:dyDescent="0.25">
      <c r="A88" s="2" t="s">
        <v>385</v>
      </c>
      <c r="B88" s="2">
        <v>2017</v>
      </c>
      <c r="C88" s="2" t="s">
        <v>303</v>
      </c>
      <c r="D88" s="10">
        <v>4530000</v>
      </c>
      <c r="E88" s="2" t="s">
        <v>12</v>
      </c>
    </row>
    <row r="89" spans="1:6" x14ac:dyDescent="0.25">
      <c r="A89" s="2" t="s">
        <v>86</v>
      </c>
      <c r="B89" s="2">
        <v>2014</v>
      </c>
      <c r="C89" s="2" t="s">
        <v>87</v>
      </c>
      <c r="D89" s="10">
        <v>18000000</v>
      </c>
      <c r="E89" s="2" t="s">
        <v>88</v>
      </c>
      <c r="F89" s="3">
        <v>41932</v>
      </c>
    </row>
    <row r="90" spans="1:6" x14ac:dyDescent="0.25">
      <c r="A90" s="2" t="s">
        <v>416</v>
      </c>
      <c r="B90" s="2">
        <v>2015</v>
      </c>
      <c r="C90" s="2" t="s">
        <v>87</v>
      </c>
      <c r="D90" s="10">
        <v>40000000</v>
      </c>
      <c r="E90" s="2" t="s">
        <v>88</v>
      </c>
      <c r="F90" s="3">
        <v>42180</v>
      </c>
    </row>
    <row r="91" spans="1:6" x14ac:dyDescent="0.25">
      <c r="A91" s="2" t="s">
        <v>89</v>
      </c>
      <c r="B91" s="2">
        <v>2016</v>
      </c>
      <c r="C91" s="2" t="s">
        <v>90</v>
      </c>
      <c r="D91" s="10">
        <v>70000000</v>
      </c>
      <c r="E91" s="2" t="s">
        <v>91</v>
      </c>
      <c r="F91" s="3">
        <v>42454</v>
      </c>
    </row>
    <row r="92" spans="1:6" x14ac:dyDescent="0.25">
      <c r="A92" s="2" t="s">
        <v>417</v>
      </c>
      <c r="B92" s="2">
        <v>2017</v>
      </c>
      <c r="C92" s="2" t="s">
        <v>87</v>
      </c>
      <c r="D92" s="10">
        <v>34735000</v>
      </c>
      <c r="E92" s="2" t="s">
        <v>88</v>
      </c>
      <c r="F92" s="3">
        <v>43012</v>
      </c>
    </row>
    <row r="93" spans="1:6" x14ac:dyDescent="0.25">
      <c r="A93" s="2" t="s">
        <v>92</v>
      </c>
      <c r="B93" s="2">
        <v>2015</v>
      </c>
      <c r="C93" s="2" t="s">
        <v>31</v>
      </c>
      <c r="D93" s="10">
        <v>4037500</v>
      </c>
      <c r="E93" s="2" t="s">
        <v>32</v>
      </c>
      <c r="F93" s="3">
        <v>42367</v>
      </c>
    </row>
    <row r="94" spans="1:6" x14ac:dyDescent="0.25">
      <c r="A94" s="2" t="s">
        <v>386</v>
      </c>
      <c r="B94" s="2">
        <v>2016</v>
      </c>
      <c r="C94" s="2" t="s">
        <v>11</v>
      </c>
      <c r="D94" s="10">
        <v>4173728</v>
      </c>
      <c r="E94" s="2" t="s">
        <v>12</v>
      </c>
      <c r="F94" s="3">
        <v>42720</v>
      </c>
    </row>
    <row r="95" spans="1:6" x14ac:dyDescent="0.25">
      <c r="A95" s="2" t="s">
        <v>345</v>
      </c>
      <c r="B95" s="2">
        <v>2017</v>
      </c>
      <c r="C95" s="2" t="s">
        <v>303</v>
      </c>
      <c r="D95" s="10">
        <v>3169456</v>
      </c>
      <c r="E95" s="2" t="s">
        <v>12</v>
      </c>
    </row>
    <row r="96" spans="1:6" x14ac:dyDescent="0.25">
      <c r="A96" s="2" t="s">
        <v>346</v>
      </c>
      <c r="B96" s="2">
        <v>2015</v>
      </c>
      <c r="C96" s="2" t="s">
        <v>11</v>
      </c>
      <c r="D96" s="10">
        <v>3749651</v>
      </c>
      <c r="E96" s="2" t="s">
        <v>12</v>
      </c>
      <c r="F96" s="3">
        <v>42349</v>
      </c>
    </row>
    <row r="97" spans="1:6" x14ac:dyDescent="0.25">
      <c r="A97" s="2" t="s">
        <v>93</v>
      </c>
      <c r="B97" s="2">
        <v>2016</v>
      </c>
      <c r="C97" s="2" t="s">
        <v>94</v>
      </c>
      <c r="D97" s="10">
        <v>2040000</v>
      </c>
      <c r="E97" s="2" t="s">
        <v>35</v>
      </c>
      <c r="F97" s="3">
        <v>42605</v>
      </c>
    </row>
    <row r="98" spans="1:6" x14ac:dyDescent="0.25">
      <c r="A98" s="2" t="s">
        <v>347</v>
      </c>
      <c r="B98" s="2">
        <v>2015</v>
      </c>
      <c r="C98" s="2" t="s">
        <v>11</v>
      </c>
      <c r="D98" s="10">
        <v>3891766</v>
      </c>
      <c r="E98" s="2" t="s">
        <v>12</v>
      </c>
      <c r="F98" s="3">
        <v>42326</v>
      </c>
    </row>
    <row r="99" spans="1:6" x14ac:dyDescent="0.25">
      <c r="A99" s="2" t="s">
        <v>387</v>
      </c>
      <c r="B99" s="2">
        <v>2016</v>
      </c>
      <c r="C99" s="2" t="s">
        <v>11</v>
      </c>
      <c r="D99" s="10">
        <v>4101190</v>
      </c>
      <c r="E99" s="2" t="s">
        <v>12</v>
      </c>
      <c r="F99" s="3">
        <v>42718</v>
      </c>
    </row>
    <row r="100" spans="1:6" x14ac:dyDescent="0.25">
      <c r="A100" s="2" t="s">
        <v>259</v>
      </c>
      <c r="B100" s="2">
        <v>2017</v>
      </c>
      <c r="C100" s="2" t="s">
        <v>260</v>
      </c>
      <c r="D100" s="10">
        <v>2820000</v>
      </c>
      <c r="E100" s="2" t="s">
        <v>261</v>
      </c>
      <c r="F100" s="3">
        <v>43088</v>
      </c>
    </row>
    <row r="101" spans="1:6" x14ac:dyDescent="0.25">
      <c r="A101" s="2" t="s">
        <v>95</v>
      </c>
      <c r="B101" s="2">
        <v>2015</v>
      </c>
      <c r="C101" s="2" t="s">
        <v>70</v>
      </c>
      <c r="D101" s="10">
        <v>2572600</v>
      </c>
      <c r="E101" s="2" t="s">
        <v>71</v>
      </c>
      <c r="F101" s="3">
        <v>42381</v>
      </c>
    </row>
    <row r="102" spans="1:6" x14ac:dyDescent="0.25">
      <c r="A102" s="2" t="s">
        <v>326</v>
      </c>
      <c r="B102" s="2">
        <v>2016</v>
      </c>
      <c r="C102" s="2" t="s">
        <v>36</v>
      </c>
      <c r="D102" s="10">
        <v>4747000</v>
      </c>
      <c r="E102" s="2" t="s">
        <v>37</v>
      </c>
      <c r="F102" s="3">
        <v>42733</v>
      </c>
    </row>
    <row r="103" spans="1:6" x14ac:dyDescent="0.25">
      <c r="A103" s="2" t="s">
        <v>192</v>
      </c>
      <c r="B103" s="2">
        <v>2013</v>
      </c>
      <c r="C103" s="2" t="s">
        <v>193</v>
      </c>
      <c r="D103" s="10">
        <v>7337500</v>
      </c>
      <c r="E103" s="2" t="s">
        <v>194</v>
      </c>
      <c r="F103" s="3">
        <v>41582</v>
      </c>
    </row>
    <row r="104" spans="1:6" x14ac:dyDescent="0.25">
      <c r="A104" s="2" t="s">
        <v>348</v>
      </c>
      <c r="B104" s="2">
        <v>2017</v>
      </c>
      <c r="C104" s="2" t="s">
        <v>303</v>
      </c>
      <c r="D104" s="10">
        <v>5540000</v>
      </c>
      <c r="E104" s="2" t="s">
        <v>12</v>
      </c>
    </row>
    <row r="105" spans="1:6" x14ac:dyDescent="0.25">
      <c r="A105" s="2" t="s">
        <v>207</v>
      </c>
      <c r="B105" s="2">
        <v>2014</v>
      </c>
      <c r="C105" s="2" t="s">
        <v>205</v>
      </c>
      <c r="D105" s="10">
        <v>4186250</v>
      </c>
      <c r="E105" s="2" t="s">
        <v>206</v>
      </c>
      <c r="F105" s="3">
        <v>41983</v>
      </c>
    </row>
    <row r="106" spans="1:6" x14ac:dyDescent="0.25">
      <c r="A106" s="2" t="s">
        <v>349</v>
      </c>
      <c r="B106" s="2">
        <v>2016</v>
      </c>
      <c r="C106" s="2" t="s">
        <v>11</v>
      </c>
      <c r="D106" s="10">
        <v>4168148</v>
      </c>
      <c r="E106" s="2" t="s">
        <v>12</v>
      </c>
      <c r="F106" s="3">
        <v>42720</v>
      </c>
    </row>
    <row r="107" spans="1:6" x14ac:dyDescent="0.25">
      <c r="A107" s="2" t="s">
        <v>96</v>
      </c>
      <c r="B107" s="2">
        <v>2016</v>
      </c>
      <c r="C107" s="2" t="s">
        <v>51</v>
      </c>
      <c r="D107" s="10">
        <v>2673000</v>
      </c>
      <c r="E107" s="2" t="s">
        <v>40</v>
      </c>
      <c r="F107" s="3">
        <v>42579</v>
      </c>
    </row>
    <row r="108" spans="1:6" x14ac:dyDescent="0.25">
      <c r="A108" s="2" t="s">
        <v>97</v>
      </c>
      <c r="B108" s="2">
        <v>2016</v>
      </c>
      <c r="C108" s="2" t="s">
        <v>98</v>
      </c>
      <c r="D108" s="10">
        <v>2573010</v>
      </c>
      <c r="E108" s="2" t="s">
        <v>40</v>
      </c>
      <c r="F108" s="3">
        <v>42713</v>
      </c>
    </row>
    <row r="109" spans="1:6" x14ac:dyDescent="0.25">
      <c r="A109" s="2" t="s">
        <v>244</v>
      </c>
      <c r="B109" s="2">
        <v>2017</v>
      </c>
      <c r="C109" s="2" t="s">
        <v>51</v>
      </c>
      <c r="D109" s="10">
        <v>2600000</v>
      </c>
      <c r="E109" s="2" t="s">
        <v>52</v>
      </c>
      <c r="F109" s="3">
        <v>43102</v>
      </c>
    </row>
    <row r="110" spans="1:6" x14ac:dyDescent="0.25">
      <c r="A110" s="2" t="s">
        <v>388</v>
      </c>
      <c r="B110" s="2">
        <v>2015</v>
      </c>
      <c r="C110" s="2" t="s">
        <v>11</v>
      </c>
      <c r="D110" s="10">
        <v>3891766</v>
      </c>
      <c r="E110" s="2" t="s">
        <v>12</v>
      </c>
      <c r="F110" s="3">
        <v>42341</v>
      </c>
    </row>
    <row r="111" spans="1:6" x14ac:dyDescent="0.25">
      <c r="A111" s="2" t="s">
        <v>217</v>
      </c>
      <c r="B111" s="2">
        <v>2014</v>
      </c>
      <c r="C111" s="2" t="s">
        <v>166</v>
      </c>
      <c r="D111" s="10">
        <v>4950000</v>
      </c>
      <c r="E111" s="2" t="s">
        <v>167</v>
      </c>
      <c r="F111" s="3">
        <v>42010</v>
      </c>
    </row>
    <row r="112" spans="1:6" x14ac:dyDescent="0.25">
      <c r="A112" s="2" t="s">
        <v>389</v>
      </c>
      <c r="B112" s="2">
        <v>2016</v>
      </c>
      <c r="C112" s="2" t="s">
        <v>11</v>
      </c>
      <c r="D112" s="10">
        <v>4184888</v>
      </c>
      <c r="E112" s="2" t="s">
        <v>12</v>
      </c>
      <c r="F112" s="3">
        <v>42704</v>
      </c>
    </row>
    <row r="113" spans="1:6" x14ac:dyDescent="0.25">
      <c r="A113" s="2" t="s">
        <v>99</v>
      </c>
      <c r="B113" s="2">
        <v>2016</v>
      </c>
      <c r="C113" s="2" t="s">
        <v>18</v>
      </c>
      <c r="D113" s="10">
        <v>3655833</v>
      </c>
      <c r="E113" s="2" t="s">
        <v>258</v>
      </c>
      <c r="F113" s="3">
        <v>42754</v>
      </c>
    </row>
    <row r="114" spans="1:6" x14ac:dyDescent="0.25">
      <c r="A114" s="2" t="s">
        <v>390</v>
      </c>
      <c r="B114" s="2">
        <v>2015</v>
      </c>
      <c r="C114" s="2" t="s">
        <v>11</v>
      </c>
      <c r="D114" s="10">
        <v>3749651</v>
      </c>
      <c r="E114" s="2" t="s">
        <v>12</v>
      </c>
      <c r="F114" s="3">
        <v>42352</v>
      </c>
    </row>
    <row r="115" spans="1:6" x14ac:dyDescent="0.25">
      <c r="A115" s="2" t="s">
        <v>100</v>
      </c>
      <c r="B115" s="2">
        <v>2016</v>
      </c>
      <c r="C115" s="2" t="s">
        <v>15</v>
      </c>
      <c r="D115" s="10">
        <v>5292000</v>
      </c>
      <c r="E115" s="2" t="s">
        <v>16</v>
      </c>
      <c r="F115" s="3">
        <v>42381</v>
      </c>
    </row>
    <row r="116" spans="1:6" x14ac:dyDescent="0.25">
      <c r="A116" s="2" t="s">
        <v>391</v>
      </c>
      <c r="B116" s="2">
        <v>2017</v>
      </c>
      <c r="C116" s="2" t="s">
        <v>303</v>
      </c>
      <c r="D116" s="10">
        <v>5520000</v>
      </c>
      <c r="E116" s="2" t="s">
        <v>12</v>
      </c>
    </row>
    <row r="117" spans="1:6" x14ac:dyDescent="0.25">
      <c r="A117" s="2" t="s">
        <v>350</v>
      </c>
      <c r="B117" s="2">
        <v>2016</v>
      </c>
      <c r="C117" s="2" t="s">
        <v>11</v>
      </c>
      <c r="D117" s="10">
        <v>4173728</v>
      </c>
      <c r="E117" s="2" t="s">
        <v>12</v>
      </c>
      <c r="F117" s="3">
        <v>42732</v>
      </c>
    </row>
    <row r="118" spans="1:6" x14ac:dyDescent="0.25">
      <c r="A118" s="2" t="s">
        <v>101</v>
      </c>
      <c r="B118" s="2">
        <v>2015</v>
      </c>
      <c r="C118" s="2" t="s">
        <v>101</v>
      </c>
      <c r="D118" s="10">
        <v>1140000</v>
      </c>
      <c r="E118" s="2" t="s">
        <v>35</v>
      </c>
      <c r="F118" s="3">
        <v>42349</v>
      </c>
    </row>
    <row r="119" spans="1:6" x14ac:dyDescent="0.25">
      <c r="A119" s="2" t="s">
        <v>102</v>
      </c>
      <c r="B119" s="2">
        <v>2016</v>
      </c>
      <c r="C119" s="2" t="s">
        <v>15</v>
      </c>
      <c r="D119" s="10">
        <v>2361800</v>
      </c>
      <c r="E119" s="2" t="s">
        <v>16</v>
      </c>
      <c r="F119" s="3">
        <v>42747</v>
      </c>
    </row>
    <row r="120" spans="1:6" x14ac:dyDescent="0.25">
      <c r="A120" s="2" t="s">
        <v>351</v>
      </c>
      <c r="B120" s="2">
        <v>2016</v>
      </c>
      <c r="C120" s="2" t="s">
        <v>15</v>
      </c>
      <c r="D120" s="10">
        <v>2361800</v>
      </c>
      <c r="E120" s="2" t="s">
        <v>16</v>
      </c>
      <c r="F120" s="3">
        <v>42747</v>
      </c>
    </row>
    <row r="121" spans="1:6" x14ac:dyDescent="0.25">
      <c r="A121" s="2" t="s">
        <v>229</v>
      </c>
      <c r="B121" s="2">
        <v>2017</v>
      </c>
      <c r="C121" s="2" t="s">
        <v>110</v>
      </c>
      <c r="D121" s="10">
        <v>4575000</v>
      </c>
      <c r="E121" s="2" t="s">
        <v>111</v>
      </c>
      <c r="F121" s="3">
        <v>43088</v>
      </c>
    </row>
    <row r="122" spans="1:6" x14ac:dyDescent="0.25">
      <c r="A122" s="2" t="s">
        <v>352</v>
      </c>
      <c r="B122" s="2">
        <v>2017</v>
      </c>
      <c r="C122" s="2" t="s">
        <v>143</v>
      </c>
      <c r="D122" s="10">
        <v>3550000</v>
      </c>
      <c r="E122" s="2" t="s">
        <v>144</v>
      </c>
      <c r="F122" s="3">
        <v>43003</v>
      </c>
    </row>
    <row r="123" spans="1:6" x14ac:dyDescent="0.25">
      <c r="A123" s="2" t="s">
        <v>353</v>
      </c>
      <c r="B123" s="2">
        <v>2016</v>
      </c>
      <c r="C123" s="2" t="s">
        <v>11</v>
      </c>
      <c r="D123" s="10">
        <v>4084450</v>
      </c>
      <c r="E123" s="2" t="s">
        <v>12</v>
      </c>
      <c r="F123" s="3">
        <v>42677</v>
      </c>
    </row>
    <row r="124" spans="1:6" x14ac:dyDescent="0.25">
      <c r="A124" s="2" t="s">
        <v>233</v>
      </c>
      <c r="B124" s="2">
        <v>2017</v>
      </c>
      <c r="C124" s="2" t="s">
        <v>15</v>
      </c>
      <c r="D124" s="10">
        <v>3581500</v>
      </c>
      <c r="E124" s="2" t="s">
        <v>16</v>
      </c>
      <c r="F124" s="3">
        <v>43098</v>
      </c>
    </row>
    <row r="125" spans="1:6" x14ac:dyDescent="0.25">
      <c r="A125" s="2" t="s">
        <v>354</v>
      </c>
      <c r="B125" s="2">
        <v>2016</v>
      </c>
      <c r="C125" s="2" t="s">
        <v>11</v>
      </c>
      <c r="D125" s="10">
        <v>4101190</v>
      </c>
      <c r="E125" s="2" t="s">
        <v>12</v>
      </c>
      <c r="F125" s="3">
        <v>42720</v>
      </c>
    </row>
    <row r="126" spans="1:6" x14ac:dyDescent="0.25">
      <c r="A126" s="2" t="s">
        <v>199</v>
      </c>
      <c r="B126" s="2">
        <v>2013</v>
      </c>
      <c r="C126" s="2" t="s">
        <v>200</v>
      </c>
      <c r="D126" s="10">
        <v>1786000</v>
      </c>
      <c r="E126" s="2" t="s">
        <v>201</v>
      </c>
      <c r="F126" s="3">
        <v>41645</v>
      </c>
    </row>
    <row r="127" spans="1:6" x14ac:dyDescent="0.25">
      <c r="A127" s="2" t="s">
        <v>325</v>
      </c>
      <c r="B127" s="2">
        <v>2015</v>
      </c>
      <c r="C127" s="2" t="s">
        <v>103</v>
      </c>
      <c r="D127" s="10">
        <v>4257000</v>
      </c>
      <c r="E127" s="2" t="s">
        <v>104</v>
      </c>
      <c r="F127" s="3">
        <v>42377</v>
      </c>
    </row>
    <row r="128" spans="1:6" x14ac:dyDescent="0.25">
      <c r="A128" s="2" t="s">
        <v>355</v>
      </c>
      <c r="B128" s="2">
        <v>2015</v>
      </c>
      <c r="C128" s="2" t="s">
        <v>11</v>
      </c>
      <c r="D128" s="10">
        <v>3891766</v>
      </c>
      <c r="E128" s="2" t="s">
        <v>12</v>
      </c>
      <c r="F128" s="3">
        <v>42345</v>
      </c>
    </row>
    <row r="129" spans="1:6" x14ac:dyDescent="0.25">
      <c r="A129" s="2" t="s">
        <v>392</v>
      </c>
      <c r="B129" s="2">
        <v>2016</v>
      </c>
      <c r="C129" s="2" t="s">
        <v>11</v>
      </c>
      <c r="D129" s="10">
        <v>4084450</v>
      </c>
      <c r="E129" s="2" t="s">
        <v>12</v>
      </c>
      <c r="F129" s="3">
        <v>42725</v>
      </c>
    </row>
    <row r="130" spans="1:6" x14ac:dyDescent="0.25">
      <c r="A130" s="2" t="s">
        <v>393</v>
      </c>
      <c r="B130" s="2">
        <v>2015</v>
      </c>
      <c r="C130" s="2" t="s">
        <v>11</v>
      </c>
      <c r="D130" s="10">
        <v>3891766</v>
      </c>
      <c r="E130" s="2" t="s">
        <v>12</v>
      </c>
      <c r="F130" s="3">
        <v>42339</v>
      </c>
    </row>
    <row r="131" spans="1:6" x14ac:dyDescent="0.25">
      <c r="A131" s="2" t="s">
        <v>394</v>
      </c>
      <c r="B131" s="2">
        <v>2016</v>
      </c>
      <c r="C131" s="2" t="s">
        <v>11</v>
      </c>
      <c r="D131" s="10">
        <v>4173728</v>
      </c>
      <c r="E131" s="2" t="s">
        <v>12</v>
      </c>
      <c r="F131" s="3">
        <v>42731</v>
      </c>
    </row>
    <row r="132" spans="1:6" x14ac:dyDescent="0.25">
      <c r="A132" s="2" t="s">
        <v>356</v>
      </c>
      <c r="B132" s="2">
        <v>2017</v>
      </c>
      <c r="C132" s="2" t="s">
        <v>303</v>
      </c>
      <c r="D132" s="10">
        <v>4910500</v>
      </c>
      <c r="E132" s="2" t="s">
        <v>12</v>
      </c>
    </row>
    <row r="133" spans="1:6" x14ac:dyDescent="0.25">
      <c r="A133" s="2" t="s">
        <v>324</v>
      </c>
      <c r="B133" s="2">
        <v>2015</v>
      </c>
      <c r="C133" s="2" t="s">
        <v>103</v>
      </c>
      <c r="D133" s="10">
        <v>5141500</v>
      </c>
      <c r="E133" s="2" t="s">
        <v>104</v>
      </c>
      <c r="F133" s="3">
        <v>42377</v>
      </c>
    </row>
    <row r="134" spans="1:6" x14ac:dyDescent="0.25">
      <c r="A134" s="2" t="s">
        <v>105</v>
      </c>
      <c r="B134" s="2">
        <v>2016</v>
      </c>
      <c r="C134" s="2" t="s">
        <v>18</v>
      </c>
      <c r="D134" s="10">
        <v>4110270</v>
      </c>
      <c r="E134" s="2" t="s">
        <v>258</v>
      </c>
      <c r="F134" s="3">
        <v>42759</v>
      </c>
    </row>
    <row r="135" spans="1:6" x14ac:dyDescent="0.25">
      <c r="A135" s="2" t="s">
        <v>357</v>
      </c>
      <c r="B135" s="2">
        <v>2015</v>
      </c>
      <c r="C135" s="2" t="s">
        <v>11</v>
      </c>
      <c r="D135" s="10">
        <v>3891766</v>
      </c>
      <c r="E135" s="2" t="s">
        <v>12</v>
      </c>
      <c r="F135" s="3">
        <v>42347</v>
      </c>
    </row>
    <row r="136" spans="1:6" x14ac:dyDescent="0.25">
      <c r="A136" s="2" t="s">
        <v>106</v>
      </c>
      <c r="B136" s="2">
        <v>2016</v>
      </c>
      <c r="C136" s="2" t="s">
        <v>18</v>
      </c>
      <c r="D136" s="10">
        <v>4000555</v>
      </c>
      <c r="E136" s="2" t="s">
        <v>258</v>
      </c>
      <c r="F136" s="3">
        <v>42753</v>
      </c>
    </row>
    <row r="137" spans="1:6" x14ac:dyDescent="0.25">
      <c r="A137" s="2" t="s">
        <v>358</v>
      </c>
      <c r="B137" s="2">
        <v>2017</v>
      </c>
      <c r="C137" s="2" t="s">
        <v>303</v>
      </c>
      <c r="D137" s="10">
        <v>8079353</v>
      </c>
      <c r="E137" s="2" t="s">
        <v>12</v>
      </c>
    </row>
    <row r="138" spans="1:6" x14ac:dyDescent="0.25">
      <c r="A138" s="2" t="s">
        <v>359</v>
      </c>
      <c r="B138" s="2">
        <v>2016</v>
      </c>
      <c r="C138" s="2" t="s">
        <v>11</v>
      </c>
      <c r="D138" s="10">
        <v>4084450</v>
      </c>
      <c r="E138" s="2" t="s">
        <v>12</v>
      </c>
      <c r="F138" s="3">
        <v>42711</v>
      </c>
    </row>
    <row r="139" spans="1:6" x14ac:dyDescent="0.25">
      <c r="A139" s="2" t="s">
        <v>107</v>
      </c>
      <c r="B139" s="2">
        <v>2014</v>
      </c>
      <c r="C139" s="2" t="s">
        <v>108</v>
      </c>
      <c r="D139" s="10">
        <v>5560000</v>
      </c>
      <c r="E139" s="2" t="s">
        <v>47</v>
      </c>
      <c r="F139" s="3">
        <v>41976</v>
      </c>
    </row>
    <row r="140" spans="1:6" x14ac:dyDescent="0.25">
      <c r="A140" s="2" t="s">
        <v>109</v>
      </c>
      <c r="B140" s="2">
        <v>2015</v>
      </c>
      <c r="C140" s="2" t="s">
        <v>110</v>
      </c>
      <c r="D140" s="10">
        <v>1000000</v>
      </c>
      <c r="E140" s="2" t="s">
        <v>111</v>
      </c>
      <c r="F140" s="3">
        <v>42144</v>
      </c>
    </row>
    <row r="141" spans="1:6" x14ac:dyDescent="0.25">
      <c r="A141" s="2" t="s">
        <v>395</v>
      </c>
      <c r="B141" s="2">
        <v>2016</v>
      </c>
      <c r="C141" s="2" t="s">
        <v>11</v>
      </c>
      <c r="D141" s="10">
        <v>4084450</v>
      </c>
      <c r="E141" s="2" t="s">
        <v>12</v>
      </c>
      <c r="F141" s="3">
        <v>42732</v>
      </c>
    </row>
    <row r="142" spans="1:6" x14ac:dyDescent="0.25">
      <c r="A142" s="2" t="s">
        <v>360</v>
      </c>
      <c r="B142" s="2">
        <v>2014</v>
      </c>
      <c r="C142" s="2" t="s">
        <v>15</v>
      </c>
      <c r="D142" s="10">
        <v>1683400</v>
      </c>
      <c r="E142" s="2" t="s">
        <v>16</v>
      </c>
      <c r="F142" s="3">
        <v>41647</v>
      </c>
    </row>
    <row r="143" spans="1:6" x14ac:dyDescent="0.25">
      <c r="A143" s="2" t="s">
        <v>396</v>
      </c>
      <c r="B143" s="2">
        <v>2015</v>
      </c>
      <c r="C143" s="2" t="s">
        <v>11</v>
      </c>
      <c r="D143" s="10">
        <v>3891766</v>
      </c>
      <c r="E143" s="2" t="s">
        <v>12</v>
      </c>
      <c r="F143" s="3">
        <v>42348</v>
      </c>
    </row>
    <row r="144" spans="1:6" x14ac:dyDescent="0.25">
      <c r="A144" s="2" t="s">
        <v>112</v>
      </c>
      <c r="B144" s="2">
        <v>2016</v>
      </c>
      <c r="C144" s="2" t="s">
        <v>9</v>
      </c>
      <c r="D144" s="10">
        <v>11337165</v>
      </c>
      <c r="E144" s="2" t="s">
        <v>10</v>
      </c>
      <c r="F144" s="3">
        <v>42593</v>
      </c>
    </row>
    <row r="145" spans="1:6" x14ac:dyDescent="0.25">
      <c r="A145" s="2" t="s">
        <v>113</v>
      </c>
      <c r="B145" s="2">
        <v>2016</v>
      </c>
      <c r="C145" s="2" t="s">
        <v>46</v>
      </c>
      <c r="D145" s="10">
        <v>4920000</v>
      </c>
      <c r="E145" s="2" t="s">
        <v>47</v>
      </c>
      <c r="F145" s="3">
        <v>42713</v>
      </c>
    </row>
    <row r="146" spans="1:6" x14ac:dyDescent="0.25">
      <c r="A146" s="2" t="s">
        <v>114</v>
      </c>
      <c r="B146" s="2">
        <v>2015</v>
      </c>
      <c r="C146" s="2" t="s">
        <v>115</v>
      </c>
      <c r="D146" s="10">
        <v>5035000</v>
      </c>
      <c r="E146" s="2" t="s">
        <v>116</v>
      </c>
      <c r="F146" s="3">
        <v>42342</v>
      </c>
    </row>
    <row r="147" spans="1:6" x14ac:dyDescent="0.25">
      <c r="A147" s="2" t="s">
        <v>117</v>
      </c>
      <c r="B147" s="2">
        <v>2015</v>
      </c>
      <c r="C147" s="2" t="s">
        <v>46</v>
      </c>
      <c r="D147" s="10">
        <v>5350000</v>
      </c>
      <c r="E147" s="2" t="s">
        <v>47</v>
      </c>
      <c r="F147" s="3">
        <v>42338</v>
      </c>
    </row>
    <row r="148" spans="1:6" x14ac:dyDescent="0.25">
      <c r="A148" s="2" t="s">
        <v>118</v>
      </c>
      <c r="B148" s="2">
        <v>2015</v>
      </c>
      <c r="C148" s="2" t="s">
        <v>119</v>
      </c>
      <c r="D148" s="10">
        <v>4624719</v>
      </c>
      <c r="E148" s="2" t="s">
        <v>40</v>
      </c>
      <c r="F148" s="3">
        <v>42342</v>
      </c>
    </row>
    <row r="149" spans="1:6" x14ac:dyDescent="0.25">
      <c r="A149" s="2" t="s">
        <v>225</v>
      </c>
      <c r="B149" s="2">
        <v>2017</v>
      </c>
      <c r="C149" s="2" t="s">
        <v>110</v>
      </c>
      <c r="D149" s="10">
        <v>5225000</v>
      </c>
      <c r="E149" s="2" t="s">
        <v>111</v>
      </c>
      <c r="F149" s="3">
        <v>43098</v>
      </c>
    </row>
    <row r="150" spans="1:6" x14ac:dyDescent="0.25">
      <c r="A150" s="2" t="s">
        <v>120</v>
      </c>
      <c r="B150" s="2">
        <v>2015</v>
      </c>
      <c r="C150" s="2" t="s">
        <v>15</v>
      </c>
      <c r="D150" s="10">
        <v>2254000</v>
      </c>
      <c r="E150" s="2" t="s">
        <v>16</v>
      </c>
      <c r="F150" s="3">
        <v>42324</v>
      </c>
    </row>
    <row r="151" spans="1:6" x14ac:dyDescent="0.25">
      <c r="A151" s="2" t="s">
        <v>245</v>
      </c>
      <c r="B151" s="2">
        <v>2017</v>
      </c>
      <c r="C151" s="2" t="s">
        <v>51</v>
      </c>
      <c r="D151" s="10">
        <v>1674000</v>
      </c>
      <c r="E151" s="2" t="s">
        <v>52</v>
      </c>
      <c r="F151" s="3">
        <v>43091</v>
      </c>
    </row>
    <row r="152" spans="1:6" x14ac:dyDescent="0.25">
      <c r="A152" s="2" t="s">
        <v>211</v>
      </c>
      <c r="B152" s="2">
        <v>2014</v>
      </c>
      <c r="C152" s="2" t="s">
        <v>212</v>
      </c>
      <c r="D152" s="10">
        <v>4851000</v>
      </c>
      <c r="E152" s="2" t="s">
        <v>213</v>
      </c>
      <c r="F152" s="3">
        <v>42010</v>
      </c>
    </row>
    <row r="153" spans="1:6" x14ac:dyDescent="0.25">
      <c r="A153" s="2" t="s">
        <v>121</v>
      </c>
      <c r="B153" s="2">
        <v>2015</v>
      </c>
      <c r="C153" s="2" t="s">
        <v>51</v>
      </c>
      <c r="D153" s="10">
        <v>4405500</v>
      </c>
      <c r="E153" s="2" t="s">
        <v>52</v>
      </c>
      <c r="F153" s="3">
        <v>42332</v>
      </c>
    </row>
    <row r="154" spans="1:6" x14ac:dyDescent="0.25">
      <c r="A154" s="2" t="s">
        <v>121</v>
      </c>
      <c r="B154" s="2">
        <v>2016</v>
      </c>
      <c r="C154" s="2" t="s">
        <v>51</v>
      </c>
      <c r="D154" s="10">
        <v>3712500</v>
      </c>
      <c r="E154" s="2" t="s">
        <v>40</v>
      </c>
      <c r="F154" s="3">
        <v>42632</v>
      </c>
    </row>
    <row r="155" spans="1:6" x14ac:dyDescent="0.25">
      <c r="A155" s="2" t="s">
        <v>122</v>
      </c>
      <c r="B155" s="2">
        <v>2016</v>
      </c>
      <c r="C155" s="2" t="s">
        <v>51</v>
      </c>
      <c r="D155" s="10">
        <v>3994650</v>
      </c>
      <c r="E155" s="2" t="s">
        <v>40</v>
      </c>
      <c r="F155" s="3">
        <v>42716</v>
      </c>
    </row>
    <row r="156" spans="1:6" x14ac:dyDescent="0.25">
      <c r="A156" s="2" t="s">
        <v>361</v>
      </c>
      <c r="B156" s="2">
        <v>2016</v>
      </c>
      <c r="C156" s="2" t="s">
        <v>11</v>
      </c>
      <c r="D156" s="10">
        <v>4078870</v>
      </c>
      <c r="E156" s="2" t="s">
        <v>12</v>
      </c>
      <c r="F156" s="3">
        <v>42649</v>
      </c>
    </row>
    <row r="157" spans="1:6" x14ac:dyDescent="0.25">
      <c r="A157" s="2" t="s">
        <v>123</v>
      </c>
      <c r="B157" s="2">
        <v>2015</v>
      </c>
      <c r="C157" s="2" t="s">
        <v>115</v>
      </c>
      <c r="D157" s="10">
        <v>5842500</v>
      </c>
      <c r="E157" s="2" t="s">
        <v>116</v>
      </c>
      <c r="F157" s="3">
        <v>42340</v>
      </c>
    </row>
    <row r="158" spans="1:6" x14ac:dyDescent="0.25">
      <c r="A158" s="2" t="s">
        <v>362</v>
      </c>
      <c r="B158" s="2">
        <v>2015</v>
      </c>
      <c r="C158" s="2" t="s">
        <v>11</v>
      </c>
      <c r="D158" s="10">
        <v>3891766</v>
      </c>
      <c r="E158" s="2" t="s">
        <v>12</v>
      </c>
      <c r="F158" s="3">
        <v>42347</v>
      </c>
    </row>
    <row r="159" spans="1:6" x14ac:dyDescent="0.25">
      <c r="A159" s="2" t="s">
        <v>267</v>
      </c>
      <c r="B159" s="2">
        <v>2018</v>
      </c>
      <c r="C159" s="2" t="s">
        <v>263</v>
      </c>
      <c r="D159" s="10">
        <v>1500000</v>
      </c>
      <c r="E159" s="2" t="s">
        <v>71</v>
      </c>
      <c r="F159" s="3">
        <v>43116</v>
      </c>
    </row>
    <row r="160" spans="1:6" x14ac:dyDescent="0.25">
      <c r="A160" s="2" t="s">
        <v>124</v>
      </c>
      <c r="B160" s="2">
        <v>2016</v>
      </c>
      <c r="C160" s="2" t="s">
        <v>110</v>
      </c>
      <c r="D160" s="10">
        <v>5225000</v>
      </c>
      <c r="E160" s="2" t="s">
        <v>42</v>
      </c>
      <c r="F160" s="3">
        <v>42739</v>
      </c>
    </row>
    <row r="161" spans="1:6" x14ac:dyDescent="0.25">
      <c r="A161" s="2" t="s">
        <v>125</v>
      </c>
      <c r="B161" s="2">
        <v>2015</v>
      </c>
      <c r="C161" s="2" t="s">
        <v>115</v>
      </c>
      <c r="D161" s="10">
        <v>5510000</v>
      </c>
      <c r="E161" s="2" t="s">
        <v>116</v>
      </c>
      <c r="F161" s="3">
        <v>42339</v>
      </c>
    </row>
    <row r="162" spans="1:6" x14ac:dyDescent="0.25">
      <c r="A162" s="2" t="s">
        <v>397</v>
      </c>
      <c r="B162" s="2">
        <v>2017</v>
      </c>
      <c r="C162" s="2" t="s">
        <v>303</v>
      </c>
      <c r="D162" s="10">
        <v>8070000</v>
      </c>
      <c r="E162" s="2" t="s">
        <v>12</v>
      </c>
    </row>
    <row r="163" spans="1:6" x14ac:dyDescent="0.25">
      <c r="A163" s="2" t="s">
        <v>363</v>
      </c>
      <c r="B163" s="2">
        <v>2016</v>
      </c>
      <c r="C163" s="2" t="s">
        <v>11</v>
      </c>
      <c r="D163" s="10">
        <v>4101190</v>
      </c>
      <c r="E163" s="2" t="s">
        <v>12</v>
      </c>
      <c r="F163" s="3">
        <v>42718</v>
      </c>
    </row>
    <row r="164" spans="1:6" x14ac:dyDescent="0.25">
      <c r="A164" s="2" t="s">
        <v>126</v>
      </c>
      <c r="B164" s="2">
        <v>2015</v>
      </c>
      <c r="C164" s="2" t="s">
        <v>9</v>
      </c>
      <c r="D164" s="10">
        <v>11518605</v>
      </c>
      <c r="E164" s="2" t="s">
        <v>10</v>
      </c>
      <c r="F164" s="3">
        <v>42194</v>
      </c>
    </row>
    <row r="165" spans="1:6" x14ac:dyDescent="0.25">
      <c r="A165" s="2" t="s">
        <v>398</v>
      </c>
      <c r="B165" s="2">
        <v>2016</v>
      </c>
      <c r="C165" s="2" t="s">
        <v>11</v>
      </c>
      <c r="D165" s="10">
        <v>4078870</v>
      </c>
      <c r="E165" s="2" t="s">
        <v>12</v>
      </c>
      <c r="F165" s="3">
        <v>42628</v>
      </c>
    </row>
    <row r="166" spans="1:6" x14ac:dyDescent="0.25">
      <c r="A166" s="2" t="s">
        <v>399</v>
      </c>
      <c r="B166" s="2">
        <v>2015</v>
      </c>
      <c r="C166" s="2" t="s">
        <v>11</v>
      </c>
      <c r="D166" s="10">
        <v>3891766</v>
      </c>
      <c r="E166" s="2" t="s">
        <v>12</v>
      </c>
      <c r="F166" s="3">
        <v>42352</v>
      </c>
    </row>
    <row r="167" spans="1:6" x14ac:dyDescent="0.25">
      <c r="A167" s="2" t="s">
        <v>127</v>
      </c>
      <c r="B167" s="2">
        <v>2016</v>
      </c>
      <c r="C167" s="2" t="s">
        <v>18</v>
      </c>
      <c r="D167" s="10">
        <v>3589000</v>
      </c>
      <c r="E167" s="2" t="s">
        <v>258</v>
      </c>
      <c r="F167" s="3">
        <v>42753</v>
      </c>
    </row>
    <row r="168" spans="1:6" x14ac:dyDescent="0.25">
      <c r="A168" s="2" t="s">
        <v>364</v>
      </c>
      <c r="B168" s="2">
        <v>2015</v>
      </c>
      <c r="C168" s="2" t="s">
        <v>41</v>
      </c>
      <c r="D168" s="10">
        <v>5700000</v>
      </c>
      <c r="E168" s="2" t="s">
        <v>42</v>
      </c>
      <c r="F168" s="3">
        <v>42375</v>
      </c>
    </row>
    <row r="169" spans="1:6" x14ac:dyDescent="0.25">
      <c r="A169" s="2" t="s">
        <v>400</v>
      </c>
      <c r="B169" s="2">
        <v>2016</v>
      </c>
      <c r="C169" s="2" t="s">
        <v>11</v>
      </c>
      <c r="D169" s="10">
        <v>4084450</v>
      </c>
      <c r="E169" s="2" t="s">
        <v>12</v>
      </c>
      <c r="F169" s="3">
        <v>42716</v>
      </c>
    </row>
    <row r="170" spans="1:6" x14ac:dyDescent="0.25">
      <c r="A170" s="2" t="s">
        <v>128</v>
      </c>
      <c r="B170" s="2">
        <v>2016</v>
      </c>
      <c r="C170" s="2" t="s">
        <v>31</v>
      </c>
      <c r="D170" s="10">
        <v>5890000</v>
      </c>
      <c r="E170" s="2" t="s">
        <v>32</v>
      </c>
      <c r="F170" s="3">
        <v>42705</v>
      </c>
    </row>
    <row r="171" spans="1:6" x14ac:dyDescent="0.25">
      <c r="A171" s="2" t="s">
        <v>129</v>
      </c>
      <c r="B171" s="2">
        <v>2016</v>
      </c>
      <c r="C171" s="2" t="s">
        <v>70</v>
      </c>
      <c r="D171" s="10">
        <v>2118600</v>
      </c>
      <c r="E171" s="2" t="s">
        <v>71</v>
      </c>
      <c r="F171" s="3">
        <v>42704</v>
      </c>
    </row>
    <row r="172" spans="1:6" x14ac:dyDescent="0.25">
      <c r="A172" s="2" t="s">
        <v>268</v>
      </c>
      <c r="B172" s="2">
        <v>2017</v>
      </c>
      <c r="C172" s="2" t="s">
        <v>9</v>
      </c>
      <c r="D172" s="10">
        <v>17726310</v>
      </c>
      <c r="E172" s="2" t="s">
        <v>10</v>
      </c>
      <c r="F172" s="3">
        <v>42867</v>
      </c>
    </row>
    <row r="173" spans="1:6" x14ac:dyDescent="0.25">
      <c r="A173" s="2" t="s">
        <v>130</v>
      </c>
      <c r="B173" s="2">
        <v>2016</v>
      </c>
      <c r="C173" s="2" t="s">
        <v>9</v>
      </c>
      <c r="D173" s="10">
        <v>9735390</v>
      </c>
      <c r="E173" s="2" t="s">
        <v>10</v>
      </c>
      <c r="F173" s="3">
        <v>42705</v>
      </c>
    </row>
    <row r="174" spans="1:6" x14ac:dyDescent="0.25">
      <c r="A174" s="2" t="s">
        <v>365</v>
      </c>
      <c r="B174" s="2">
        <v>2015</v>
      </c>
      <c r="C174" s="2" t="s">
        <v>11</v>
      </c>
      <c r="D174" s="10">
        <v>3891766</v>
      </c>
      <c r="E174" s="2" t="s">
        <v>12</v>
      </c>
      <c r="F174" s="3">
        <v>42352</v>
      </c>
    </row>
    <row r="175" spans="1:6" x14ac:dyDescent="0.25">
      <c r="A175" s="2" t="s">
        <v>131</v>
      </c>
      <c r="B175" s="2">
        <v>2015</v>
      </c>
      <c r="C175" s="2" t="s">
        <v>132</v>
      </c>
      <c r="D175" s="10">
        <v>2600000</v>
      </c>
      <c r="E175" s="2" t="s">
        <v>35</v>
      </c>
      <c r="F175" s="3">
        <v>42332</v>
      </c>
    </row>
    <row r="176" spans="1:6" x14ac:dyDescent="0.25">
      <c r="A176" s="2" t="s">
        <v>266</v>
      </c>
      <c r="B176" s="2">
        <v>2017</v>
      </c>
      <c r="C176" s="2" t="s">
        <v>263</v>
      </c>
      <c r="D176" s="10">
        <v>2500000</v>
      </c>
      <c r="E176" s="2" t="s">
        <v>71</v>
      </c>
      <c r="F176" s="3">
        <v>43095</v>
      </c>
    </row>
    <row r="177" spans="1:6" x14ac:dyDescent="0.25">
      <c r="A177" s="2" t="s">
        <v>366</v>
      </c>
      <c r="B177" s="2">
        <v>2016</v>
      </c>
      <c r="C177" s="2" t="s">
        <v>9</v>
      </c>
      <c r="D177" s="10">
        <v>10597230</v>
      </c>
      <c r="E177" s="2" t="s">
        <v>10</v>
      </c>
      <c r="F177" s="3">
        <v>42626</v>
      </c>
    </row>
    <row r="178" spans="1:6" x14ac:dyDescent="0.25">
      <c r="A178" s="2" t="s">
        <v>418</v>
      </c>
      <c r="B178" s="2">
        <v>2017</v>
      </c>
      <c r="C178" s="2" t="s">
        <v>15</v>
      </c>
      <c r="D178" s="10">
        <v>6720000</v>
      </c>
      <c r="E178" s="2" t="s">
        <v>16</v>
      </c>
      <c r="F178" s="3">
        <v>42019</v>
      </c>
    </row>
    <row r="179" spans="1:6" x14ac:dyDescent="0.25">
      <c r="A179" s="2" t="s">
        <v>302</v>
      </c>
      <c r="B179" s="2">
        <v>2017</v>
      </c>
      <c r="C179" s="2" t="s">
        <v>301</v>
      </c>
      <c r="D179" s="10">
        <v>23090475</v>
      </c>
      <c r="E179" s="2" t="s">
        <v>7</v>
      </c>
    </row>
    <row r="180" spans="1:6" x14ac:dyDescent="0.25">
      <c r="A180" s="2" t="s">
        <v>133</v>
      </c>
      <c r="B180" s="2">
        <v>2016</v>
      </c>
      <c r="C180" s="2" t="s">
        <v>6</v>
      </c>
      <c r="D180" s="10">
        <v>2277618</v>
      </c>
      <c r="E180" s="2" t="s">
        <v>7</v>
      </c>
      <c r="F180" s="3">
        <v>42723</v>
      </c>
    </row>
    <row r="181" spans="1:6" x14ac:dyDescent="0.25">
      <c r="A181" s="2" t="s">
        <v>243</v>
      </c>
      <c r="B181" s="2">
        <v>2017</v>
      </c>
      <c r="C181" s="2" t="s">
        <v>51</v>
      </c>
      <c r="D181" s="10">
        <v>2890800</v>
      </c>
      <c r="E181" s="2" t="s">
        <v>52</v>
      </c>
      <c r="F181" s="3">
        <v>43091</v>
      </c>
    </row>
    <row r="182" spans="1:6" x14ac:dyDescent="0.25">
      <c r="A182" s="2" t="s">
        <v>134</v>
      </c>
      <c r="B182" s="2">
        <v>2015</v>
      </c>
      <c r="C182" s="2" t="s">
        <v>15</v>
      </c>
      <c r="D182" s="10">
        <v>6967800</v>
      </c>
      <c r="E182" s="2" t="s">
        <v>16</v>
      </c>
      <c r="F182" s="3">
        <v>42356</v>
      </c>
    </row>
    <row r="183" spans="1:6" x14ac:dyDescent="0.25">
      <c r="A183" s="2" t="s">
        <v>135</v>
      </c>
      <c r="B183" s="2">
        <v>2015</v>
      </c>
      <c r="C183" s="2" t="s">
        <v>15</v>
      </c>
      <c r="D183" s="10">
        <v>6958000</v>
      </c>
      <c r="E183" s="2" t="s">
        <v>16</v>
      </c>
      <c r="F183" s="3">
        <v>42369</v>
      </c>
    </row>
    <row r="184" spans="1:6" x14ac:dyDescent="0.25">
      <c r="A184" s="2" t="s">
        <v>210</v>
      </c>
      <c r="B184" s="2">
        <v>2014</v>
      </c>
      <c r="C184" s="2" t="s">
        <v>36</v>
      </c>
      <c r="D184" s="10">
        <v>5074500</v>
      </c>
      <c r="E184" s="2" t="s">
        <v>37</v>
      </c>
      <c r="F184" s="3">
        <v>42009</v>
      </c>
    </row>
    <row r="185" spans="1:6" x14ac:dyDescent="0.25">
      <c r="A185" s="2" t="s">
        <v>401</v>
      </c>
      <c r="B185" s="2">
        <v>2017</v>
      </c>
      <c r="C185" s="2" t="s">
        <v>303</v>
      </c>
      <c r="D185" s="10">
        <v>7470791</v>
      </c>
      <c r="E185" s="2" t="s">
        <v>12</v>
      </c>
    </row>
    <row r="186" spans="1:6" x14ac:dyDescent="0.25">
      <c r="A186" s="2" t="s">
        <v>136</v>
      </c>
      <c r="B186" s="2">
        <v>2016</v>
      </c>
      <c r="C186" s="2" t="s">
        <v>9</v>
      </c>
      <c r="D186" s="10">
        <v>18575865</v>
      </c>
      <c r="E186" s="2" t="s">
        <v>10</v>
      </c>
      <c r="F186" s="3">
        <v>42571</v>
      </c>
    </row>
    <row r="187" spans="1:6" x14ac:dyDescent="0.25">
      <c r="A187" s="2" t="s">
        <v>137</v>
      </c>
      <c r="B187" s="2">
        <v>2015</v>
      </c>
      <c r="C187" s="2" t="s">
        <v>56</v>
      </c>
      <c r="D187" s="10">
        <v>4655000</v>
      </c>
      <c r="E187" s="2" t="s">
        <v>57</v>
      </c>
      <c r="F187" s="3">
        <v>42375</v>
      </c>
    </row>
    <row r="188" spans="1:6" x14ac:dyDescent="0.25">
      <c r="A188" s="2" t="s">
        <v>419</v>
      </c>
      <c r="B188" s="2">
        <v>2014</v>
      </c>
      <c r="C188" s="2" t="s">
        <v>138</v>
      </c>
      <c r="D188" s="10">
        <v>5180000</v>
      </c>
      <c r="E188" s="2" t="s">
        <v>47</v>
      </c>
      <c r="F188" s="3">
        <v>41673</v>
      </c>
    </row>
    <row r="189" spans="1:6" x14ac:dyDescent="0.25">
      <c r="A189" s="2" t="s">
        <v>139</v>
      </c>
      <c r="B189" s="2">
        <v>2015</v>
      </c>
      <c r="C189" s="2" t="s">
        <v>18</v>
      </c>
      <c r="D189" s="10">
        <v>2765000</v>
      </c>
      <c r="E189" s="2" t="s">
        <v>44</v>
      </c>
      <c r="F189" s="3">
        <v>42368</v>
      </c>
    </row>
    <row r="190" spans="1:6" x14ac:dyDescent="0.25">
      <c r="A190" s="2" t="s">
        <v>402</v>
      </c>
      <c r="B190" s="2">
        <v>2017</v>
      </c>
      <c r="C190" s="2" t="s">
        <v>303</v>
      </c>
      <c r="D190" s="10">
        <v>4296814</v>
      </c>
      <c r="E190" s="2" t="s">
        <v>12</v>
      </c>
    </row>
    <row r="191" spans="1:6" x14ac:dyDescent="0.25">
      <c r="A191" s="2" t="s">
        <v>367</v>
      </c>
      <c r="B191" s="2">
        <v>2016</v>
      </c>
      <c r="C191" s="2" t="s">
        <v>11</v>
      </c>
      <c r="D191" s="10">
        <v>3911934</v>
      </c>
      <c r="E191" s="2" t="s">
        <v>12</v>
      </c>
      <c r="F191" s="3">
        <v>42598</v>
      </c>
    </row>
    <row r="192" spans="1:6" x14ac:dyDescent="0.25">
      <c r="A192" s="2" t="s">
        <v>140</v>
      </c>
      <c r="B192" s="2">
        <v>2016</v>
      </c>
      <c r="C192" s="2" t="s">
        <v>141</v>
      </c>
      <c r="D192" s="10">
        <v>5040000</v>
      </c>
      <c r="E192" s="2" t="s">
        <v>35</v>
      </c>
      <c r="F192" s="3">
        <v>42724</v>
      </c>
    </row>
    <row r="193" spans="1:6" x14ac:dyDescent="0.25">
      <c r="A193" s="2" t="s">
        <v>223</v>
      </c>
      <c r="B193" s="2">
        <v>2017</v>
      </c>
      <c r="C193" s="2" t="s">
        <v>110</v>
      </c>
      <c r="D193" s="10">
        <v>4850000</v>
      </c>
      <c r="E193" s="2" t="s">
        <v>111</v>
      </c>
      <c r="F193" s="3">
        <v>43098</v>
      </c>
    </row>
    <row r="194" spans="1:6" x14ac:dyDescent="0.25">
      <c r="A194" s="2" t="s">
        <v>142</v>
      </c>
      <c r="B194" s="2">
        <v>2016</v>
      </c>
      <c r="C194" s="2" t="s">
        <v>143</v>
      </c>
      <c r="D194" s="10">
        <v>6350000</v>
      </c>
      <c r="E194" s="2" t="s">
        <v>144</v>
      </c>
      <c r="F194" s="3">
        <v>42745</v>
      </c>
    </row>
    <row r="195" spans="1:6" x14ac:dyDescent="0.25">
      <c r="A195" s="2" t="s">
        <v>403</v>
      </c>
      <c r="B195" s="2">
        <v>2016</v>
      </c>
      <c r="C195" s="2" t="s">
        <v>11</v>
      </c>
      <c r="D195" s="10">
        <v>4013397</v>
      </c>
      <c r="E195" s="2" t="s">
        <v>12</v>
      </c>
      <c r="F195" s="3">
        <v>42615</v>
      </c>
    </row>
    <row r="196" spans="1:6" x14ac:dyDescent="0.25">
      <c r="A196" s="2" t="s">
        <v>228</v>
      </c>
      <c r="B196" s="2">
        <v>2017</v>
      </c>
      <c r="C196" s="2" t="s">
        <v>110</v>
      </c>
      <c r="D196" s="10">
        <v>4550000</v>
      </c>
      <c r="E196" s="2" t="s">
        <v>111</v>
      </c>
      <c r="F196" s="3">
        <v>43088</v>
      </c>
    </row>
    <row r="197" spans="1:6" x14ac:dyDescent="0.25">
      <c r="A197" s="2" t="s">
        <v>265</v>
      </c>
      <c r="B197" s="2">
        <v>2017</v>
      </c>
      <c r="C197" s="2" t="s">
        <v>263</v>
      </c>
      <c r="D197" s="10">
        <v>1934800</v>
      </c>
      <c r="E197" s="2" t="s">
        <v>71</v>
      </c>
      <c r="F197" s="3">
        <v>43095</v>
      </c>
    </row>
    <row r="198" spans="1:6" x14ac:dyDescent="0.25">
      <c r="A198" s="2" t="s">
        <v>145</v>
      </c>
      <c r="B198" s="2">
        <v>2016</v>
      </c>
      <c r="C198" s="2" t="s">
        <v>26</v>
      </c>
      <c r="D198" s="10">
        <v>3564000</v>
      </c>
      <c r="E198" s="2" t="s">
        <v>27</v>
      </c>
      <c r="F198" s="3">
        <v>42741</v>
      </c>
    </row>
    <row r="199" spans="1:6" x14ac:dyDescent="0.25">
      <c r="A199" s="2" t="s">
        <v>305</v>
      </c>
      <c r="B199" s="2">
        <v>2017</v>
      </c>
      <c r="C199" s="2" t="s">
        <v>26</v>
      </c>
      <c r="D199" s="10">
        <v>1287000</v>
      </c>
      <c r="E199" s="2" t="s">
        <v>27</v>
      </c>
    </row>
    <row r="200" spans="1:6" x14ac:dyDescent="0.25">
      <c r="A200" s="2" t="s">
        <v>146</v>
      </c>
      <c r="B200" s="2">
        <v>2016</v>
      </c>
      <c r="C200" s="2" t="s">
        <v>41</v>
      </c>
      <c r="D200" s="10">
        <v>2565000</v>
      </c>
      <c r="E200" s="2" t="s">
        <v>42</v>
      </c>
      <c r="F200" s="3">
        <v>42718</v>
      </c>
    </row>
    <row r="201" spans="1:6" x14ac:dyDescent="0.25">
      <c r="A201" s="2" t="s">
        <v>147</v>
      </c>
      <c r="B201" s="2">
        <v>2015</v>
      </c>
      <c r="C201" s="2" t="s">
        <v>15</v>
      </c>
      <c r="D201" s="10">
        <v>1396500</v>
      </c>
      <c r="E201" s="2" t="s">
        <v>16</v>
      </c>
      <c r="F201" s="3">
        <v>42383</v>
      </c>
    </row>
    <row r="202" spans="1:6" x14ac:dyDescent="0.25">
      <c r="A202" s="2" t="s">
        <v>148</v>
      </c>
      <c r="B202" s="2">
        <v>2015</v>
      </c>
      <c r="C202" s="2" t="s">
        <v>26</v>
      </c>
      <c r="D202" s="10">
        <v>22750000</v>
      </c>
      <c r="E202" s="2" t="s">
        <v>149</v>
      </c>
      <c r="F202" s="3">
        <v>42383</v>
      </c>
    </row>
    <row r="203" spans="1:6" x14ac:dyDescent="0.25">
      <c r="A203" s="2" t="s">
        <v>150</v>
      </c>
      <c r="B203" s="2">
        <v>2015</v>
      </c>
      <c r="C203" s="2" t="s">
        <v>115</v>
      </c>
      <c r="D203" s="10">
        <v>6175000</v>
      </c>
      <c r="E203" s="2" t="s">
        <v>116</v>
      </c>
      <c r="F203" s="3">
        <v>42341</v>
      </c>
    </row>
    <row r="204" spans="1:6" x14ac:dyDescent="0.25">
      <c r="A204" s="2" t="s">
        <v>151</v>
      </c>
      <c r="B204" s="2">
        <v>2016</v>
      </c>
      <c r="C204" s="2" t="s">
        <v>41</v>
      </c>
      <c r="D204" s="10">
        <v>2470000</v>
      </c>
      <c r="E204" s="2" t="s">
        <v>42</v>
      </c>
      <c r="F204" s="3">
        <v>42719</v>
      </c>
    </row>
    <row r="205" spans="1:6" x14ac:dyDescent="0.25">
      <c r="A205" s="2" t="s">
        <v>404</v>
      </c>
      <c r="B205" s="2">
        <v>2017</v>
      </c>
      <c r="C205" s="2" t="s">
        <v>250</v>
      </c>
      <c r="D205" s="10">
        <v>15000000</v>
      </c>
      <c r="E205" s="2" t="s">
        <v>149</v>
      </c>
      <c r="F205" s="3">
        <v>43111</v>
      </c>
    </row>
    <row r="206" spans="1:6" x14ac:dyDescent="0.25">
      <c r="A206" s="2" t="s">
        <v>152</v>
      </c>
      <c r="B206" s="2">
        <v>2015</v>
      </c>
      <c r="C206" s="2" t="s">
        <v>6</v>
      </c>
      <c r="D206" s="10">
        <v>2169586</v>
      </c>
      <c r="E206" s="2" t="s">
        <v>7</v>
      </c>
      <c r="F206" s="3">
        <v>42361</v>
      </c>
    </row>
    <row r="207" spans="1:6" x14ac:dyDescent="0.25">
      <c r="A207" s="2" t="s">
        <v>405</v>
      </c>
      <c r="B207" s="2">
        <v>2017</v>
      </c>
      <c r="C207" s="2" t="s">
        <v>303</v>
      </c>
      <c r="D207" s="10">
        <v>7380000</v>
      </c>
      <c r="E207" s="2" t="s">
        <v>12</v>
      </c>
    </row>
    <row r="208" spans="1:6" x14ac:dyDescent="0.25">
      <c r="A208" s="2" t="s">
        <v>368</v>
      </c>
      <c r="B208" s="2">
        <v>2015</v>
      </c>
      <c r="C208" s="2" t="s">
        <v>11</v>
      </c>
      <c r="D208" s="10">
        <v>3028114</v>
      </c>
      <c r="E208" s="2" t="s">
        <v>12</v>
      </c>
      <c r="F208" s="3">
        <v>42292</v>
      </c>
    </row>
    <row r="209" spans="1:6" x14ac:dyDescent="0.25">
      <c r="A209" s="2" t="s">
        <v>406</v>
      </c>
      <c r="B209" s="2">
        <v>2016</v>
      </c>
      <c r="C209" s="2" t="s">
        <v>11</v>
      </c>
      <c r="D209" s="10">
        <v>4026925</v>
      </c>
      <c r="E209" s="2" t="s">
        <v>12</v>
      </c>
      <c r="F209" s="3">
        <v>42731</v>
      </c>
    </row>
    <row r="210" spans="1:6" x14ac:dyDescent="0.25">
      <c r="A210" s="2" t="s">
        <v>153</v>
      </c>
      <c r="B210" s="2">
        <v>2016</v>
      </c>
      <c r="C210" s="2" t="s">
        <v>9</v>
      </c>
      <c r="D210" s="10">
        <v>13556970</v>
      </c>
      <c r="E210" s="2" t="s">
        <v>10</v>
      </c>
      <c r="F210" s="3">
        <v>42696</v>
      </c>
    </row>
    <row r="211" spans="1:6" x14ac:dyDescent="0.25">
      <c r="A211" s="2" t="s">
        <v>369</v>
      </c>
      <c r="B211" s="2">
        <v>2017</v>
      </c>
      <c r="C211" s="2" t="s">
        <v>303</v>
      </c>
      <c r="D211" s="10">
        <v>5003500</v>
      </c>
      <c r="E211" s="2" t="s">
        <v>12</v>
      </c>
    </row>
    <row r="212" spans="1:6" x14ac:dyDescent="0.25">
      <c r="A212" s="2" t="s">
        <v>154</v>
      </c>
      <c r="B212" s="2">
        <v>2015</v>
      </c>
      <c r="C212" s="2" t="s">
        <v>51</v>
      </c>
      <c r="D212" s="10">
        <v>3420450</v>
      </c>
      <c r="E212" s="2" t="s">
        <v>52</v>
      </c>
      <c r="F212" s="3">
        <v>42383</v>
      </c>
    </row>
    <row r="213" spans="1:6" x14ac:dyDescent="0.25">
      <c r="A213" s="2" t="s">
        <v>252</v>
      </c>
      <c r="B213" s="2">
        <v>2017</v>
      </c>
      <c r="C213" s="2" t="s">
        <v>250</v>
      </c>
      <c r="D213" s="10">
        <v>884466</v>
      </c>
      <c r="E213" s="2" t="s">
        <v>149</v>
      </c>
      <c r="F213" s="3">
        <v>42748</v>
      </c>
    </row>
    <row r="214" spans="1:6" x14ac:dyDescent="0.25">
      <c r="A214" s="2" t="s">
        <v>241</v>
      </c>
      <c r="B214" s="2">
        <v>2017</v>
      </c>
      <c r="C214" s="2" t="s">
        <v>242</v>
      </c>
      <c r="D214" s="10">
        <v>3000000</v>
      </c>
      <c r="E214" s="2" t="s">
        <v>40</v>
      </c>
      <c r="F214" s="3">
        <v>42986</v>
      </c>
    </row>
    <row r="215" spans="1:6" x14ac:dyDescent="0.25">
      <c r="A215" s="2" t="s">
        <v>227</v>
      </c>
      <c r="B215" s="2">
        <v>2017</v>
      </c>
      <c r="C215" s="2" t="s">
        <v>110</v>
      </c>
      <c r="D215" s="10">
        <v>5415000</v>
      </c>
      <c r="E215" s="2" t="s">
        <v>111</v>
      </c>
      <c r="F215" s="3">
        <v>43098</v>
      </c>
    </row>
    <row r="216" spans="1:6" x14ac:dyDescent="0.25">
      <c r="A216" s="2" t="s">
        <v>195</v>
      </c>
      <c r="B216" s="2">
        <v>2013</v>
      </c>
      <c r="C216" s="2" t="s">
        <v>196</v>
      </c>
      <c r="D216" s="10">
        <v>345000</v>
      </c>
      <c r="E216" s="2" t="s">
        <v>197</v>
      </c>
      <c r="F216" s="3">
        <v>41635</v>
      </c>
    </row>
    <row r="217" spans="1:6" x14ac:dyDescent="0.25">
      <c r="A217" s="2" t="s">
        <v>370</v>
      </c>
      <c r="B217" s="2">
        <v>2016</v>
      </c>
      <c r="C217" s="2" t="s">
        <v>11</v>
      </c>
      <c r="D217" s="10">
        <v>4013397</v>
      </c>
      <c r="E217" s="2" t="s">
        <v>12</v>
      </c>
      <c r="F217" s="3">
        <v>42731</v>
      </c>
    </row>
    <row r="218" spans="1:6" x14ac:dyDescent="0.25">
      <c r="A218" s="2" t="s">
        <v>407</v>
      </c>
      <c r="B218" s="2">
        <v>2015</v>
      </c>
      <c r="C218" s="2" t="s">
        <v>11</v>
      </c>
      <c r="D218" s="10">
        <v>3804311</v>
      </c>
      <c r="E218" s="2" t="s">
        <v>12</v>
      </c>
      <c r="F218" s="3">
        <v>42282</v>
      </c>
    </row>
    <row r="219" spans="1:6" x14ac:dyDescent="0.25">
      <c r="A219" s="2" t="s">
        <v>155</v>
      </c>
      <c r="B219" s="2">
        <v>2015</v>
      </c>
      <c r="C219" s="2" t="s">
        <v>56</v>
      </c>
      <c r="D219" s="10">
        <v>3325000</v>
      </c>
      <c r="E219" s="2" t="s">
        <v>57</v>
      </c>
      <c r="F219" s="3">
        <v>42375</v>
      </c>
    </row>
    <row r="220" spans="1:6" x14ac:dyDescent="0.25">
      <c r="A220" s="2" t="s">
        <v>408</v>
      </c>
      <c r="B220" s="2">
        <v>2017</v>
      </c>
      <c r="C220" s="2" t="s">
        <v>303</v>
      </c>
      <c r="D220" s="10">
        <v>7397000</v>
      </c>
      <c r="E220" s="2" t="s">
        <v>12</v>
      </c>
    </row>
    <row r="221" spans="1:6" x14ac:dyDescent="0.25">
      <c r="A221" s="2" t="s">
        <v>262</v>
      </c>
      <c r="B221" s="2">
        <v>2017</v>
      </c>
      <c r="C221" s="2" t="s">
        <v>260</v>
      </c>
      <c r="D221" s="10">
        <v>2820000</v>
      </c>
      <c r="E221" s="2" t="s">
        <v>261</v>
      </c>
      <c r="F221" s="3">
        <v>43088</v>
      </c>
    </row>
    <row r="222" spans="1:6" x14ac:dyDescent="0.25">
      <c r="A222" s="2" t="s">
        <v>156</v>
      </c>
      <c r="B222" s="2">
        <v>2015</v>
      </c>
      <c r="C222" s="2" t="s">
        <v>51</v>
      </c>
      <c r="D222" s="10">
        <v>3319965</v>
      </c>
      <c r="E222" s="2" t="s">
        <v>52</v>
      </c>
      <c r="F222" s="3">
        <v>42306</v>
      </c>
    </row>
    <row r="223" spans="1:6" x14ac:dyDescent="0.25">
      <c r="A223" s="2" t="s">
        <v>157</v>
      </c>
      <c r="B223" s="2">
        <v>2015</v>
      </c>
      <c r="C223" s="2" t="s">
        <v>9</v>
      </c>
      <c r="D223" s="10">
        <v>5014170</v>
      </c>
      <c r="E223" s="2" t="s">
        <v>10</v>
      </c>
      <c r="F223" s="3">
        <v>42311</v>
      </c>
    </row>
    <row r="224" spans="1:6" x14ac:dyDescent="0.25">
      <c r="A224" s="2" t="s">
        <v>158</v>
      </c>
      <c r="B224" s="2">
        <v>2016</v>
      </c>
      <c r="C224" s="2" t="s">
        <v>66</v>
      </c>
      <c r="D224" s="10">
        <v>9820000</v>
      </c>
      <c r="E224" s="2" t="s">
        <v>67</v>
      </c>
      <c r="F224" s="3">
        <v>42696</v>
      </c>
    </row>
    <row r="225" spans="1:6" x14ac:dyDescent="0.25">
      <c r="A225" s="2" t="s">
        <v>255</v>
      </c>
      <c r="B225" s="2">
        <v>2017</v>
      </c>
      <c r="C225" s="2" t="s">
        <v>250</v>
      </c>
      <c r="D225" s="10">
        <v>12370050</v>
      </c>
      <c r="E225" s="2" t="s">
        <v>149</v>
      </c>
      <c r="F225" s="3">
        <v>43112</v>
      </c>
    </row>
    <row r="226" spans="1:6" x14ac:dyDescent="0.25">
      <c r="A226" s="2" t="s">
        <v>159</v>
      </c>
      <c r="B226" s="2">
        <v>2016</v>
      </c>
      <c r="C226" s="2" t="s">
        <v>9</v>
      </c>
      <c r="D226" s="10">
        <v>5377995</v>
      </c>
      <c r="E226" s="2" t="s">
        <v>10</v>
      </c>
      <c r="F226" s="3">
        <v>42705</v>
      </c>
    </row>
    <row r="227" spans="1:6" x14ac:dyDescent="0.25">
      <c r="A227" s="2" t="s">
        <v>160</v>
      </c>
      <c r="B227" s="2">
        <v>2016</v>
      </c>
      <c r="C227" s="2" t="s">
        <v>51</v>
      </c>
      <c r="D227" s="10">
        <v>2900700</v>
      </c>
      <c r="E227" s="2" t="s">
        <v>52</v>
      </c>
      <c r="F227" s="3">
        <v>42375</v>
      </c>
    </row>
    <row r="228" spans="1:6" x14ac:dyDescent="0.25">
      <c r="A228" s="2" t="s">
        <v>161</v>
      </c>
      <c r="B228" s="2">
        <v>2016</v>
      </c>
      <c r="C228" s="2" t="s">
        <v>39</v>
      </c>
      <c r="D228" s="10">
        <v>15609463</v>
      </c>
      <c r="E228" s="2" t="s">
        <v>162</v>
      </c>
      <c r="F228" s="3">
        <v>42374</v>
      </c>
    </row>
    <row r="229" spans="1:6" x14ac:dyDescent="0.25">
      <c r="A229" s="2" t="s">
        <v>163</v>
      </c>
      <c r="B229" s="2">
        <v>2016</v>
      </c>
      <c r="C229" s="2" t="s">
        <v>110</v>
      </c>
      <c r="D229" s="10">
        <v>5035000</v>
      </c>
      <c r="E229" s="2" t="s">
        <v>42</v>
      </c>
      <c r="F229" s="3">
        <v>42739</v>
      </c>
    </row>
    <row r="230" spans="1:6" x14ac:dyDescent="0.25">
      <c r="A230" s="2" t="s">
        <v>234</v>
      </c>
      <c r="B230" s="2">
        <v>2017</v>
      </c>
      <c r="C230" s="2" t="s">
        <v>15</v>
      </c>
      <c r="D230" s="10">
        <v>5772200</v>
      </c>
      <c r="E230" s="2" t="s">
        <v>16</v>
      </c>
      <c r="F230" s="3">
        <v>43095</v>
      </c>
    </row>
    <row r="231" spans="1:6" x14ac:dyDescent="0.25">
      <c r="A231" s="2" t="s">
        <v>164</v>
      </c>
      <c r="B231" s="2">
        <v>2016</v>
      </c>
      <c r="C231" s="2" t="s">
        <v>103</v>
      </c>
      <c r="D231" s="10">
        <v>5700000</v>
      </c>
      <c r="E231" s="2" t="s">
        <v>104</v>
      </c>
      <c r="F231" s="3">
        <v>42732</v>
      </c>
    </row>
    <row r="232" spans="1:6" x14ac:dyDescent="0.25">
      <c r="A232" s="2" t="s">
        <v>165</v>
      </c>
      <c r="B232" s="2">
        <v>2015</v>
      </c>
      <c r="C232" s="2" t="s">
        <v>166</v>
      </c>
      <c r="D232" s="10">
        <v>4655000</v>
      </c>
      <c r="E232" s="2" t="s">
        <v>167</v>
      </c>
      <c r="F232" s="3">
        <v>42376</v>
      </c>
    </row>
    <row r="233" spans="1:6" x14ac:dyDescent="0.25">
      <c r="A233" s="2" t="s">
        <v>409</v>
      </c>
      <c r="B233" s="2">
        <v>2016</v>
      </c>
      <c r="C233" s="2" t="s">
        <v>11</v>
      </c>
      <c r="D233" s="10">
        <v>4011142</v>
      </c>
      <c r="E233" s="2" t="s">
        <v>12</v>
      </c>
      <c r="F233" s="3">
        <v>42695</v>
      </c>
    </row>
    <row r="234" spans="1:6" x14ac:dyDescent="0.25">
      <c r="A234" s="2" t="s">
        <v>204</v>
      </c>
      <c r="B234" s="2">
        <v>2014</v>
      </c>
      <c r="C234" s="2" t="s">
        <v>205</v>
      </c>
      <c r="D234" s="10">
        <v>3960000</v>
      </c>
      <c r="E234" s="2" t="s">
        <v>206</v>
      </c>
      <c r="F234" s="3">
        <v>41983</v>
      </c>
    </row>
    <row r="235" spans="1:6" x14ac:dyDescent="0.25">
      <c r="A235" s="2" t="s">
        <v>168</v>
      </c>
      <c r="B235" s="2">
        <v>2016</v>
      </c>
      <c r="C235" s="2" t="s">
        <v>103</v>
      </c>
      <c r="D235" s="10">
        <v>7410000</v>
      </c>
      <c r="E235" s="2" t="s">
        <v>104</v>
      </c>
      <c r="F235" s="3">
        <v>42732</v>
      </c>
    </row>
    <row r="236" spans="1:6" x14ac:dyDescent="0.25">
      <c r="A236" s="2" t="s">
        <v>169</v>
      </c>
      <c r="B236" s="2">
        <v>2015</v>
      </c>
      <c r="C236" s="2" t="s">
        <v>9</v>
      </c>
      <c r="D236" s="10">
        <v>12569445</v>
      </c>
      <c r="E236" s="2" t="s">
        <v>10</v>
      </c>
      <c r="F236" s="3">
        <v>42296</v>
      </c>
    </row>
    <row r="237" spans="1:6" x14ac:dyDescent="0.25">
      <c r="A237" s="2" t="s">
        <v>170</v>
      </c>
      <c r="B237" s="2">
        <v>2015</v>
      </c>
      <c r="C237" s="2" t="s">
        <v>9</v>
      </c>
      <c r="D237" s="10">
        <v>12702690</v>
      </c>
      <c r="E237" s="2" t="s">
        <v>10</v>
      </c>
      <c r="F237" s="3">
        <v>42340</v>
      </c>
    </row>
    <row r="238" spans="1:6" x14ac:dyDescent="0.25">
      <c r="A238" s="2" t="s">
        <v>247</v>
      </c>
      <c r="B238" s="2">
        <v>2017</v>
      </c>
      <c r="C238" s="2" t="s">
        <v>51</v>
      </c>
      <c r="D238" s="10">
        <v>2875000</v>
      </c>
      <c r="E238" s="2" t="s">
        <v>52</v>
      </c>
      <c r="F238" s="3">
        <v>43091</v>
      </c>
    </row>
    <row r="239" spans="1:6" x14ac:dyDescent="0.25">
      <c r="A239" s="2" t="s">
        <v>171</v>
      </c>
      <c r="B239" s="2">
        <v>2016</v>
      </c>
      <c r="C239" s="2" t="s">
        <v>18</v>
      </c>
      <c r="D239" s="10">
        <v>4097668</v>
      </c>
      <c r="E239" s="2" t="s">
        <v>258</v>
      </c>
      <c r="F239" s="3">
        <v>42753</v>
      </c>
    </row>
    <row r="240" spans="1:6" x14ac:dyDescent="0.25">
      <c r="A240" s="2" t="s">
        <v>172</v>
      </c>
      <c r="B240" s="2">
        <v>2015</v>
      </c>
      <c r="C240" s="2" t="s">
        <v>9</v>
      </c>
      <c r="D240" s="10">
        <v>11636730</v>
      </c>
      <c r="E240" s="2" t="s">
        <v>10</v>
      </c>
      <c r="F240" s="3">
        <v>42340</v>
      </c>
    </row>
    <row r="241" spans="1:6" x14ac:dyDescent="0.25">
      <c r="A241" s="2" t="s">
        <v>257</v>
      </c>
      <c r="B241" s="2">
        <v>2017</v>
      </c>
      <c r="C241" s="2" t="s">
        <v>250</v>
      </c>
      <c r="D241" s="10">
        <v>2156710</v>
      </c>
      <c r="E241" s="2" t="s">
        <v>149</v>
      </c>
      <c r="F241" s="3">
        <v>43112</v>
      </c>
    </row>
    <row r="242" spans="1:6" x14ac:dyDescent="0.25">
      <c r="A242" s="2" t="s">
        <v>173</v>
      </c>
      <c r="B242" s="2">
        <v>2016</v>
      </c>
      <c r="C242" s="2" t="s">
        <v>15</v>
      </c>
      <c r="D242" s="10">
        <v>23374575</v>
      </c>
      <c r="E242" s="2" t="s">
        <v>16</v>
      </c>
      <c r="F242" s="3">
        <v>42613</v>
      </c>
    </row>
    <row r="243" spans="1:6" x14ac:dyDescent="0.25">
      <c r="A243" s="2" t="s">
        <v>371</v>
      </c>
      <c r="B243" s="2">
        <v>2017</v>
      </c>
      <c r="C243" s="2" t="s">
        <v>303</v>
      </c>
      <c r="D243" s="10">
        <v>7370000</v>
      </c>
      <c r="E243" s="2" t="s">
        <v>12</v>
      </c>
    </row>
    <row r="244" spans="1:6" x14ac:dyDescent="0.25">
      <c r="A244" s="2" t="s">
        <v>254</v>
      </c>
      <c r="B244" s="2">
        <v>2017</v>
      </c>
      <c r="C244" s="2" t="s">
        <v>250</v>
      </c>
      <c r="D244" s="10">
        <v>7000000</v>
      </c>
      <c r="E244" s="2" t="s">
        <v>149</v>
      </c>
      <c r="F244" s="3">
        <v>43111</v>
      </c>
    </row>
    <row r="245" spans="1:6" x14ac:dyDescent="0.25">
      <c r="A245" s="2" t="s">
        <v>174</v>
      </c>
      <c r="B245" s="2">
        <v>2015</v>
      </c>
      <c r="C245" s="2" t="s">
        <v>166</v>
      </c>
      <c r="D245" s="10">
        <v>4655000</v>
      </c>
      <c r="E245" s="2" t="s">
        <v>167</v>
      </c>
      <c r="F245" s="3">
        <v>42376</v>
      </c>
    </row>
    <row r="246" spans="1:6" x14ac:dyDescent="0.25">
      <c r="A246" s="2" t="s">
        <v>372</v>
      </c>
      <c r="B246" s="2">
        <v>2016</v>
      </c>
      <c r="C246" s="2" t="s">
        <v>11</v>
      </c>
      <c r="D246" s="10">
        <v>4084450</v>
      </c>
      <c r="E246" s="2" t="s">
        <v>12</v>
      </c>
      <c r="F246" s="3">
        <v>42718</v>
      </c>
    </row>
    <row r="247" spans="1:6" x14ac:dyDescent="0.25">
      <c r="A247" s="2" t="s">
        <v>175</v>
      </c>
      <c r="B247" s="2">
        <v>2016</v>
      </c>
      <c r="C247" s="2" t="s">
        <v>51</v>
      </c>
      <c r="D247" s="10">
        <v>2034450</v>
      </c>
      <c r="E247" s="2" t="s">
        <v>52</v>
      </c>
      <c r="F247" s="3">
        <v>42740</v>
      </c>
    </row>
    <row r="248" spans="1:6" x14ac:dyDescent="0.25">
      <c r="A248" s="2" t="s">
        <v>240</v>
      </c>
      <c r="B248" s="2">
        <v>2017</v>
      </c>
      <c r="C248" s="2" t="s">
        <v>36</v>
      </c>
      <c r="D248" s="10">
        <v>50000000</v>
      </c>
      <c r="E248" s="2" t="s">
        <v>37</v>
      </c>
      <c r="F248" s="3">
        <v>42752</v>
      </c>
    </row>
    <row r="249" spans="1:6" x14ac:dyDescent="0.25">
      <c r="A249" s="2" t="s">
        <v>410</v>
      </c>
      <c r="B249" s="2">
        <v>2017</v>
      </c>
      <c r="C249" s="2" t="s">
        <v>303</v>
      </c>
      <c r="D249" s="10">
        <v>2111000</v>
      </c>
      <c r="E249" s="2" t="s">
        <v>12</v>
      </c>
    </row>
    <row r="250" spans="1:6" x14ac:dyDescent="0.25">
      <c r="A250" s="2" t="s">
        <v>322</v>
      </c>
      <c r="B250" s="2">
        <v>2015</v>
      </c>
      <c r="C250" s="2" t="s">
        <v>15</v>
      </c>
      <c r="D250" s="10">
        <v>2156000</v>
      </c>
      <c r="E250" s="2" t="s">
        <v>16</v>
      </c>
      <c r="F250" s="3">
        <v>42297</v>
      </c>
    </row>
    <row r="251" spans="1:6" x14ac:dyDescent="0.25">
      <c r="A251" s="2" t="s">
        <v>231</v>
      </c>
      <c r="B251" s="2">
        <v>2017</v>
      </c>
      <c r="C251" s="2" t="s">
        <v>41</v>
      </c>
      <c r="D251" s="10">
        <v>5225000</v>
      </c>
      <c r="E251" s="2" t="s">
        <v>111</v>
      </c>
      <c r="F251" s="3">
        <v>43031</v>
      </c>
    </row>
    <row r="252" spans="1:6" x14ac:dyDescent="0.25">
      <c r="A252" s="2" t="s">
        <v>236</v>
      </c>
      <c r="B252" s="2">
        <v>2017</v>
      </c>
      <c r="C252" s="2" t="s">
        <v>15</v>
      </c>
      <c r="D252" s="10">
        <v>9216900</v>
      </c>
      <c r="E252" s="2" t="s">
        <v>16</v>
      </c>
      <c r="F252" s="3">
        <v>43070</v>
      </c>
    </row>
    <row r="253" spans="1:6" x14ac:dyDescent="0.25">
      <c r="A253" s="2" t="s">
        <v>176</v>
      </c>
      <c r="B253" s="2">
        <v>2015</v>
      </c>
      <c r="C253" s="2" t="s">
        <v>49</v>
      </c>
      <c r="D253" s="10">
        <v>2400000</v>
      </c>
      <c r="E253" s="2" t="s">
        <v>40</v>
      </c>
      <c r="F253" s="3">
        <v>42290</v>
      </c>
    </row>
    <row r="254" spans="1:6" x14ac:dyDescent="0.25">
      <c r="A254" s="2" t="s">
        <v>216</v>
      </c>
      <c r="B254" s="2">
        <v>2014</v>
      </c>
      <c r="C254" s="2" t="s">
        <v>212</v>
      </c>
      <c r="D254" s="10">
        <v>2920500</v>
      </c>
      <c r="E254" s="2" t="s">
        <v>213</v>
      </c>
      <c r="F254" s="3">
        <v>42010</v>
      </c>
    </row>
    <row r="255" spans="1:6" x14ac:dyDescent="0.25">
      <c r="A255" s="2" t="s">
        <v>177</v>
      </c>
      <c r="B255" s="2">
        <v>2015</v>
      </c>
      <c r="C255" s="2" t="s">
        <v>70</v>
      </c>
      <c r="D255" s="10">
        <v>2618300</v>
      </c>
      <c r="E255" s="2" t="s">
        <v>71</v>
      </c>
      <c r="F255" s="3">
        <v>42380</v>
      </c>
    </row>
    <row r="256" spans="1:6" x14ac:dyDescent="0.25">
      <c r="A256" s="2" t="s">
        <v>178</v>
      </c>
      <c r="B256" s="2">
        <v>2016</v>
      </c>
      <c r="C256" s="2" t="s">
        <v>179</v>
      </c>
      <c r="D256" s="10">
        <v>1744400</v>
      </c>
      <c r="E256" s="2" t="s">
        <v>180</v>
      </c>
      <c r="F256" s="3">
        <v>42717</v>
      </c>
    </row>
    <row r="257" spans="1:6" x14ac:dyDescent="0.25">
      <c r="A257" s="2" t="s">
        <v>218</v>
      </c>
      <c r="B257" s="2">
        <v>2014</v>
      </c>
      <c r="C257" s="2" t="s">
        <v>166</v>
      </c>
      <c r="D257" s="10">
        <v>4950000</v>
      </c>
      <c r="E257" s="2" t="s">
        <v>167</v>
      </c>
      <c r="F257" s="3">
        <v>42010</v>
      </c>
    </row>
    <row r="258" spans="1:6" x14ac:dyDescent="0.25">
      <c r="A258" s="2" t="s">
        <v>181</v>
      </c>
      <c r="B258" s="2">
        <v>2016</v>
      </c>
      <c r="C258" s="2" t="s">
        <v>31</v>
      </c>
      <c r="D258" s="10">
        <v>2280000</v>
      </c>
      <c r="E258" s="2" t="s">
        <v>32</v>
      </c>
      <c r="F258" s="3">
        <v>42696</v>
      </c>
    </row>
    <row r="259" spans="1:6" x14ac:dyDescent="0.25">
      <c r="A259" s="2" t="s">
        <v>182</v>
      </c>
      <c r="B259" s="2">
        <v>2016</v>
      </c>
      <c r="C259" s="2" t="s">
        <v>51</v>
      </c>
      <c r="D259" s="10">
        <v>1910700</v>
      </c>
      <c r="E259" s="2" t="s">
        <v>52</v>
      </c>
      <c r="F259" s="3">
        <v>42740</v>
      </c>
    </row>
    <row r="260" spans="1:6" x14ac:dyDescent="0.25">
      <c r="A260" s="2" t="s">
        <v>239</v>
      </c>
      <c r="B260" s="2">
        <v>2016</v>
      </c>
      <c r="C260" s="2" t="s">
        <v>15</v>
      </c>
      <c r="D260" s="10">
        <v>6752200</v>
      </c>
      <c r="E260" s="2" t="s">
        <v>16</v>
      </c>
      <c r="F260" s="3">
        <v>41287</v>
      </c>
    </row>
    <row r="261" spans="1:6" x14ac:dyDescent="0.25">
      <c r="A261" s="2" t="s">
        <v>230</v>
      </c>
      <c r="B261" s="2">
        <v>2017</v>
      </c>
      <c r="C261" s="2" t="s">
        <v>110</v>
      </c>
      <c r="D261" s="10">
        <v>4465000</v>
      </c>
      <c r="E261" s="2" t="s">
        <v>111</v>
      </c>
      <c r="F261" s="3">
        <v>43055</v>
      </c>
    </row>
    <row r="262" spans="1:6" x14ac:dyDescent="0.25">
      <c r="A262" s="2" t="s">
        <v>411</v>
      </c>
      <c r="B262" s="2">
        <v>2017</v>
      </c>
      <c r="C262" s="2" t="s">
        <v>166</v>
      </c>
      <c r="D262" s="10">
        <v>1100000</v>
      </c>
      <c r="E262" s="2" t="s">
        <v>167</v>
      </c>
      <c r="F262" s="3">
        <v>42898</v>
      </c>
    </row>
    <row r="263" spans="1:6" x14ac:dyDescent="0.25">
      <c r="A263" s="2" t="s">
        <v>183</v>
      </c>
      <c r="B263" s="2">
        <v>2016</v>
      </c>
      <c r="C263" s="2" t="s">
        <v>15</v>
      </c>
      <c r="D263" s="10">
        <v>10197000</v>
      </c>
      <c r="E263" s="2" t="s">
        <v>16</v>
      </c>
      <c r="F263" s="3">
        <v>42379</v>
      </c>
    </row>
    <row r="264" spans="1:6" x14ac:dyDescent="0.25">
      <c r="A264" s="2" t="s">
        <v>373</v>
      </c>
      <c r="B264" s="2">
        <v>2016</v>
      </c>
      <c r="C264" s="2" t="s">
        <v>11</v>
      </c>
      <c r="D264" s="10">
        <v>4084450</v>
      </c>
      <c r="E264" s="2" t="s">
        <v>12</v>
      </c>
      <c r="F264" s="3">
        <v>42720</v>
      </c>
    </row>
    <row r="265" spans="1:6" x14ac:dyDescent="0.25">
      <c r="A265" s="2" t="s">
        <v>184</v>
      </c>
      <c r="B265" s="2">
        <v>2016</v>
      </c>
      <c r="C265" s="2" t="s">
        <v>15</v>
      </c>
      <c r="D265" s="10">
        <v>9147600</v>
      </c>
      <c r="E265" s="2" t="s">
        <v>16</v>
      </c>
      <c r="F265" s="3">
        <v>42530</v>
      </c>
    </row>
    <row r="266" spans="1:6" x14ac:dyDescent="0.25">
      <c r="A266" s="2" t="s">
        <v>185</v>
      </c>
      <c r="B266" s="2">
        <v>2015</v>
      </c>
      <c r="C266" s="2" t="s">
        <v>166</v>
      </c>
      <c r="D266" s="10">
        <v>4750000</v>
      </c>
      <c r="E266" s="2" t="s">
        <v>167</v>
      </c>
      <c r="F266" s="3">
        <v>42376</v>
      </c>
    </row>
    <row r="267" spans="1:6" x14ac:dyDescent="0.25">
      <c r="A267" s="2" t="s">
        <v>186</v>
      </c>
      <c r="B267" s="2">
        <v>2015</v>
      </c>
      <c r="C267" s="2" t="s">
        <v>166</v>
      </c>
      <c r="D267" s="10">
        <v>4750000</v>
      </c>
      <c r="E267" s="2" t="s">
        <v>167</v>
      </c>
      <c r="F267" s="3">
        <v>42307</v>
      </c>
    </row>
    <row r="268" spans="1:6" x14ac:dyDescent="0.25">
      <c r="A268" s="2" t="s">
        <v>232</v>
      </c>
      <c r="B268" s="2">
        <v>2017</v>
      </c>
      <c r="C268" s="2" t="s">
        <v>15</v>
      </c>
      <c r="D268" s="10">
        <v>5801400</v>
      </c>
      <c r="E268" s="2" t="s">
        <v>16</v>
      </c>
      <c r="F268" s="3">
        <v>43098</v>
      </c>
    </row>
    <row r="269" spans="1:6" x14ac:dyDescent="0.25">
      <c r="A269" s="2" t="s">
        <v>187</v>
      </c>
      <c r="B269" s="2">
        <v>2016</v>
      </c>
      <c r="C269" s="2" t="s">
        <v>9</v>
      </c>
      <c r="D269" s="10">
        <v>14159880</v>
      </c>
      <c r="E269" s="2" t="s">
        <v>10</v>
      </c>
      <c r="F269" s="3">
        <v>42716</v>
      </c>
    </row>
    <row r="270" spans="1:6" x14ac:dyDescent="0.25">
      <c r="A270" s="2" t="s">
        <v>188</v>
      </c>
      <c r="B270" s="2">
        <v>2015</v>
      </c>
      <c r="C270" s="2" t="s">
        <v>15</v>
      </c>
      <c r="D270" s="10">
        <v>2398275</v>
      </c>
      <c r="E270" s="2" t="s">
        <v>16</v>
      </c>
      <c r="F270" s="3">
        <v>42262</v>
      </c>
    </row>
    <row r="271" spans="1:6" x14ac:dyDescent="0.25">
      <c r="A271" s="2" t="s">
        <v>189</v>
      </c>
      <c r="B271" s="2">
        <v>2015</v>
      </c>
      <c r="C271" s="2" t="s">
        <v>18</v>
      </c>
      <c r="D271" s="10">
        <v>3000005</v>
      </c>
      <c r="E271" s="2" t="s">
        <v>44</v>
      </c>
      <c r="F271" s="3">
        <v>42397</v>
      </c>
    </row>
    <row r="272" spans="1:6" x14ac:dyDescent="0.25">
      <c r="A272" s="2" t="s">
        <v>374</v>
      </c>
      <c r="B272" s="2">
        <v>2015</v>
      </c>
      <c r="C272" s="2" t="s">
        <v>190</v>
      </c>
      <c r="D272" s="10">
        <v>15000000</v>
      </c>
      <c r="E272" s="2" t="s">
        <v>21</v>
      </c>
      <c r="F272" s="3">
        <v>42373</v>
      </c>
    </row>
    <row r="273" spans="1:6" x14ac:dyDescent="0.25">
      <c r="A273" s="2" t="s">
        <v>191</v>
      </c>
      <c r="B273" s="2">
        <v>2016</v>
      </c>
      <c r="C273" s="2" t="s">
        <v>9</v>
      </c>
      <c r="D273" s="10">
        <v>17655435</v>
      </c>
      <c r="E273" s="2" t="s">
        <v>10</v>
      </c>
      <c r="F273" s="3">
        <v>42571</v>
      </c>
    </row>
    <row r="274" spans="1:6" x14ac:dyDescent="0.25">
      <c r="A274" s="2" t="s">
        <v>235</v>
      </c>
      <c r="B274" s="2">
        <v>2017</v>
      </c>
      <c r="C274" s="2" t="s">
        <v>15</v>
      </c>
      <c r="D274" s="10">
        <v>9246600</v>
      </c>
      <c r="E274" s="2" t="s">
        <v>16</v>
      </c>
      <c r="F274" s="3">
        <v>43076</v>
      </c>
    </row>
    <row r="275" spans="1:6" x14ac:dyDescent="0.25">
      <c r="A275" s="2" t="s">
        <v>202</v>
      </c>
      <c r="B275" s="2">
        <v>2014</v>
      </c>
      <c r="C275" s="2" t="s">
        <v>203</v>
      </c>
      <c r="D275" s="10">
        <v>7000000</v>
      </c>
      <c r="E275" s="2" t="s">
        <v>37</v>
      </c>
      <c r="F275" s="3">
        <v>41736</v>
      </c>
    </row>
    <row r="276" spans="1:6" x14ac:dyDescent="0.25">
      <c r="A276" s="2" t="s">
        <v>251</v>
      </c>
      <c r="B276" s="2">
        <v>2017</v>
      </c>
      <c r="C276" s="2" t="s">
        <v>250</v>
      </c>
      <c r="D276" s="10">
        <v>992574</v>
      </c>
      <c r="E276" s="2" t="s">
        <v>149</v>
      </c>
      <c r="F276" s="3">
        <v>42747</v>
      </c>
    </row>
    <row r="277" spans="1:6" x14ac:dyDescent="0.25">
      <c r="A277" s="2" t="s">
        <v>412</v>
      </c>
      <c r="B277" s="2">
        <v>2015</v>
      </c>
      <c r="C277" s="2" t="s">
        <v>11</v>
      </c>
      <c r="D277" s="10">
        <v>3498217</v>
      </c>
      <c r="E277" s="2" t="s">
        <v>12</v>
      </c>
      <c r="F277" s="3">
        <v>42312</v>
      </c>
    </row>
    <row r="278" spans="1:6" x14ac:dyDescent="0.25">
      <c r="A278" s="2" t="s">
        <v>413</v>
      </c>
      <c r="B278" s="2">
        <v>2017</v>
      </c>
      <c r="C278" s="2" t="s">
        <v>303</v>
      </c>
      <c r="D278" s="10">
        <v>7783950</v>
      </c>
      <c r="E278" s="2" t="s">
        <v>12</v>
      </c>
    </row>
    <row r="279" spans="1:6" x14ac:dyDescent="0.25">
      <c r="A279" s="2" t="s">
        <v>323</v>
      </c>
      <c r="B279" s="2">
        <v>2016</v>
      </c>
      <c r="C279" s="2" t="s">
        <v>15</v>
      </c>
      <c r="D279" s="10">
        <v>9315900</v>
      </c>
      <c r="E279" s="2" t="s">
        <v>16</v>
      </c>
      <c r="F279" s="3">
        <v>42733</v>
      </c>
    </row>
    <row r="280" spans="1:6" x14ac:dyDescent="0.25">
      <c r="A280" s="2" t="s">
        <v>375</v>
      </c>
      <c r="B280" s="2">
        <v>2015</v>
      </c>
      <c r="C280" s="2" t="s">
        <v>11</v>
      </c>
      <c r="D280" s="10">
        <v>3498217</v>
      </c>
      <c r="E280" s="2" t="s">
        <v>12</v>
      </c>
      <c r="F280" s="3">
        <v>42325</v>
      </c>
    </row>
    <row r="281" spans="1:6" x14ac:dyDescent="0.25">
      <c r="A281" s="2" t="s">
        <v>214</v>
      </c>
      <c r="B281" s="2">
        <v>2014</v>
      </c>
      <c r="C281" s="2" t="s">
        <v>212</v>
      </c>
      <c r="D281" s="10">
        <v>3762000</v>
      </c>
      <c r="E281" s="2" t="s">
        <v>213</v>
      </c>
      <c r="F281" s="3">
        <v>42010</v>
      </c>
    </row>
    <row r="282" spans="1:6" x14ac:dyDescent="0.25">
      <c r="D282"/>
    </row>
    <row r="283" spans="1:6" x14ac:dyDescent="0.25">
      <c r="D283"/>
    </row>
    <row r="284" spans="1:6" x14ac:dyDescent="0.25">
      <c r="D284"/>
    </row>
    <row r="285" spans="1:6" x14ac:dyDescent="0.25">
      <c r="D285"/>
    </row>
    <row r="286" spans="1:6" x14ac:dyDescent="0.25">
      <c r="D286"/>
    </row>
    <row r="287" spans="1:6" x14ac:dyDescent="0.25">
      <c r="D287"/>
    </row>
    <row r="288" spans="1:6" x14ac:dyDescent="0.25">
      <c r="D288"/>
    </row>
  </sheetData>
  <autoFilter ref="A1:F289"/>
  <sortState ref="A2:F310">
    <sortCondition ref="A243"/>
  </sortState>
  <conditionalFormatting sqref="A1">
    <cfRule type="duplicateValues" dxfId="19" priority="36"/>
  </conditionalFormatting>
  <conditionalFormatting sqref="A446:A1048576 A1:A2 A148 A165 A187 A194">
    <cfRule type="duplicateValues" dxfId="18" priority="34"/>
  </conditionalFormatting>
  <conditionalFormatting sqref="A148 A2">
    <cfRule type="duplicateValues" dxfId="17" priority="90"/>
  </conditionalFormatting>
  <conditionalFormatting sqref="A3:A6">
    <cfRule type="duplicateValues" dxfId="16" priority="29"/>
  </conditionalFormatting>
  <conditionalFormatting sqref="A3:A6">
    <cfRule type="duplicateValues" dxfId="15" priority="30"/>
  </conditionalFormatting>
  <conditionalFormatting sqref="A7:A14">
    <cfRule type="duplicateValues" dxfId="14" priority="27"/>
  </conditionalFormatting>
  <conditionalFormatting sqref="A7:A14">
    <cfRule type="duplicateValues" dxfId="13" priority="28"/>
  </conditionalFormatting>
  <conditionalFormatting sqref="A145:A147">
    <cfRule type="duplicateValues" dxfId="12" priority="17"/>
  </conditionalFormatting>
  <conditionalFormatting sqref="A145:A147">
    <cfRule type="duplicateValues" dxfId="11" priority="18"/>
  </conditionalFormatting>
  <conditionalFormatting sqref="A289:A1048576 A1:A246">
    <cfRule type="duplicateValues" dxfId="10" priority="4"/>
  </conditionalFormatting>
  <conditionalFormatting sqref="A289:A1048576 A1:A281">
    <cfRule type="duplicateValues" dxfId="9" priority="1"/>
  </conditionalFormatting>
  <conditionalFormatting sqref="A228:A246">
    <cfRule type="duplicateValues" dxfId="8" priority="160"/>
  </conditionalFormatting>
  <conditionalFormatting sqref="A149:A164">
    <cfRule type="duplicateValues" dxfId="7" priority="196"/>
  </conditionalFormatting>
  <conditionalFormatting sqref="A15:A144">
    <cfRule type="duplicateValues" dxfId="6" priority="270"/>
  </conditionalFormatting>
  <conditionalFormatting sqref="A195:A227">
    <cfRule type="duplicateValues" dxfId="5" priority="298"/>
  </conditionalFormatting>
  <conditionalFormatting sqref="A188:A193">
    <cfRule type="duplicateValues" dxfId="4" priority="305"/>
  </conditionalFormatting>
  <conditionalFormatting sqref="A166:A186">
    <cfRule type="duplicateValues" dxfId="3" priority="316"/>
  </conditionalFormatting>
  <conditionalFormatting sqref="A247:A281">
    <cfRule type="duplicateValues" dxfId="2" priority="325"/>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abSelected="1" topLeftCell="A10" zoomScale="85" zoomScaleNormal="85" workbookViewId="0">
      <selection activeCell="H27" sqref="H27"/>
    </sheetView>
  </sheetViews>
  <sheetFormatPr defaultColWidth="9.28515625" defaultRowHeight="15" x14ac:dyDescent="0.25"/>
  <cols>
    <col min="1" max="1" width="5.140625" bestFit="1" customWidth="1"/>
    <col min="2" max="2" width="65.5703125" bestFit="1" customWidth="1"/>
    <col min="3" max="3" width="52.42578125" bestFit="1" customWidth="1"/>
    <col min="4" max="5" width="36.85546875" bestFit="1" customWidth="1"/>
    <col min="6" max="6" width="36.85546875" customWidth="1"/>
    <col min="7" max="7" width="65.5703125" bestFit="1" customWidth="1"/>
    <col min="8" max="8" width="52.42578125" bestFit="1" customWidth="1"/>
    <col min="9" max="9" width="52.42578125" customWidth="1"/>
    <col min="10" max="10" width="65.5703125" bestFit="1" customWidth="1"/>
  </cols>
  <sheetData>
    <row r="1" spans="1:11" x14ac:dyDescent="0.25">
      <c r="A1" t="s">
        <v>1</v>
      </c>
      <c r="B1" t="s">
        <v>292</v>
      </c>
      <c r="C1" t="s">
        <v>293</v>
      </c>
      <c r="D1" t="s">
        <v>292</v>
      </c>
      <c r="E1" t="s">
        <v>293</v>
      </c>
      <c r="F1" t="s">
        <v>420</v>
      </c>
      <c r="G1" t="s">
        <v>292</v>
      </c>
      <c r="H1" t="s">
        <v>293</v>
      </c>
      <c r="I1" t="s">
        <v>420</v>
      </c>
      <c r="J1" t="s">
        <v>292</v>
      </c>
      <c r="K1" t="s">
        <v>293</v>
      </c>
    </row>
    <row r="2" spans="1:11" x14ac:dyDescent="0.25">
      <c r="A2" s="5">
        <v>2012</v>
      </c>
      <c r="F2" s="32">
        <f>'Offering Amount by Signer'!B57</f>
        <v>0.98</v>
      </c>
      <c r="G2" s="32"/>
      <c r="H2" s="32"/>
      <c r="I2" s="27">
        <f>F2*0.4322</f>
        <v>0.42355599999999999</v>
      </c>
      <c r="J2" s="27"/>
      <c r="K2" s="27"/>
    </row>
    <row r="3" spans="1:11" x14ac:dyDescent="0.25">
      <c r="A3" s="5">
        <v>2013</v>
      </c>
      <c r="B3" s="8">
        <f>Aggregates!C4</f>
        <v>67982500</v>
      </c>
      <c r="C3" s="8">
        <f>Aggregates!D4</f>
        <v>122368500</v>
      </c>
      <c r="D3" s="8">
        <f>Aggregates!E4</f>
        <v>29382036.5</v>
      </c>
      <c r="E3" s="8">
        <f>Aggregates!G4</f>
        <v>52887665.699999996</v>
      </c>
      <c r="F3" s="32">
        <f>'Offering Amount by Signer'!C57</f>
        <v>1.083</v>
      </c>
      <c r="G3" s="32"/>
      <c r="H3" s="32"/>
      <c r="I3" s="27">
        <f t="shared" ref="I3:I4" si="0">F3*0.4322</f>
        <v>0.46807259999999995</v>
      </c>
      <c r="J3" s="27"/>
      <c r="K3" s="27"/>
    </row>
    <row r="4" spans="1:11" x14ac:dyDescent="0.25">
      <c r="A4" s="5">
        <v>2014</v>
      </c>
      <c r="B4" s="8">
        <f>Aggregates!C5</f>
        <v>471719500</v>
      </c>
      <c r="C4" s="8">
        <f>Aggregates!D5</f>
        <v>849095100</v>
      </c>
      <c r="D4" s="8">
        <f>Aggregates!E5</f>
        <v>203877167.89999998</v>
      </c>
      <c r="E4" s="8">
        <f>Aggregates!G5</f>
        <v>366978902.21999997</v>
      </c>
      <c r="F4" s="32">
        <f>'Offering Amount by Signer'!D57</f>
        <v>3.1960000000000002</v>
      </c>
      <c r="G4" s="32"/>
      <c r="H4" s="32"/>
      <c r="I4" s="27">
        <f t="shared" si="0"/>
        <v>1.3813112000000001</v>
      </c>
      <c r="J4" s="27"/>
      <c r="K4" s="27"/>
    </row>
    <row r="5" spans="1:11" x14ac:dyDescent="0.25">
      <c r="A5" s="5">
        <v>2015</v>
      </c>
      <c r="B5" s="8">
        <f>Aggregates!C6</f>
        <v>2439814315</v>
      </c>
      <c r="C5" s="8">
        <f>Aggregates!D6</f>
        <v>4391665767</v>
      </c>
      <c r="D5" s="8">
        <f>Aggregates!E6</f>
        <v>1054487746.943</v>
      </c>
      <c r="E5" s="8">
        <f>Aggregates!G6</f>
        <v>1898077944.4973998</v>
      </c>
      <c r="F5" s="8"/>
      <c r="G5" s="27">
        <f>'Offering Amount by Signer'!E58</f>
        <v>3.4713143149999999</v>
      </c>
      <c r="H5" s="27">
        <f>'Offering Amount by Signer'!E59</f>
        <v>5.4231657670000004</v>
      </c>
      <c r="I5" s="27"/>
      <c r="J5" s="27">
        <f t="shared" ref="J5:K7" si="1">G5*0.432</f>
        <v>1.49960778408</v>
      </c>
      <c r="K5" s="27">
        <f t="shared" si="1"/>
        <v>2.342807611344</v>
      </c>
    </row>
    <row r="6" spans="1:11" x14ac:dyDescent="0.25">
      <c r="A6" s="5">
        <v>2016</v>
      </c>
      <c r="B6" s="8">
        <f>Aggregates!C7</f>
        <v>3091836940</v>
      </c>
      <c r="C6" s="8">
        <f>Aggregates!D7</f>
        <v>5565306492</v>
      </c>
      <c r="D6" s="8">
        <f>Aggregates!E7</f>
        <v>1336291925.4679999</v>
      </c>
      <c r="E6" s="8">
        <f>Aggregates!G7</f>
        <v>2405325465.8424001</v>
      </c>
      <c r="F6" s="8"/>
      <c r="G6" s="27">
        <f>'Offering Amount by Signer'!F58</f>
        <v>4.1233369399999997</v>
      </c>
      <c r="H6" s="27">
        <f>'Offering Amount by Signer'!F59</f>
        <v>6.5968064919999989</v>
      </c>
      <c r="I6" s="27"/>
      <c r="J6" s="27">
        <f t="shared" si="1"/>
        <v>1.7812815580799999</v>
      </c>
      <c r="K6" s="27">
        <f t="shared" si="1"/>
        <v>2.8498204045439994</v>
      </c>
    </row>
    <row r="7" spans="1:11" x14ac:dyDescent="0.25">
      <c r="A7" s="5">
        <v>2017</v>
      </c>
      <c r="B7" s="8">
        <f>Aggregates!C8</f>
        <v>2677351310</v>
      </c>
      <c r="C7" s="8">
        <f>Aggregates!D8</f>
        <v>4819232358</v>
      </c>
      <c r="D7" s="8">
        <f>Aggregates!E8</f>
        <v>1157151236.1819999</v>
      </c>
      <c r="E7" s="8">
        <f>Aggregates!G8</f>
        <v>2082872225.1276</v>
      </c>
      <c r="F7" s="8"/>
      <c r="G7" s="27">
        <f>'Offering Amount by Signer'!G58</f>
        <v>3.70885131</v>
      </c>
      <c r="H7" s="27">
        <f>'Offering Amount by Signer'!G59</f>
        <v>5.8507323580000001</v>
      </c>
      <c r="I7" s="27"/>
      <c r="J7" s="27">
        <f t="shared" si="1"/>
        <v>1.60222376592</v>
      </c>
      <c r="K7" s="27">
        <f t="shared" si="1"/>
        <v>2.5275163786560002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22" sqref="L22"/>
    </sheetView>
  </sheetViews>
  <sheetFormatPr defaultRowHeight="15" x14ac:dyDescent="0.25"/>
  <cols>
    <col min="1" max="1" width="102.85546875" bestFit="1" customWidth="1"/>
    <col min="2" max="2" width="5.28515625" bestFit="1" customWidth="1"/>
    <col min="3" max="3" width="9.28515625" bestFit="1" customWidth="1"/>
    <col min="4" max="4" width="5.28515625" bestFit="1" customWidth="1"/>
    <col min="5" max="5" width="6.5703125" bestFit="1" customWidth="1"/>
    <col min="6" max="6" width="18.42578125" bestFit="1" customWidth="1"/>
    <col min="7" max="7" width="9.85546875" bestFit="1" customWidth="1"/>
    <col min="8" max="8" width="10.85546875" bestFit="1" customWidth="1"/>
    <col min="9" max="9" width="26.140625" bestFit="1" customWidth="1"/>
  </cols>
  <sheetData>
    <row r="1" spans="1:9" x14ac:dyDescent="0.25">
      <c r="A1" s="11" t="s">
        <v>280</v>
      </c>
      <c r="B1" s="12"/>
      <c r="C1" s="13"/>
      <c r="D1" s="13"/>
      <c r="E1" s="13"/>
      <c r="F1" s="13"/>
      <c r="G1" s="14"/>
      <c r="H1" s="15"/>
    </row>
    <row r="2" spans="1:9" x14ac:dyDescent="0.25">
      <c r="A2" s="12"/>
      <c r="B2" s="12"/>
      <c r="C2" s="12"/>
      <c r="D2" s="16"/>
      <c r="E2" s="16"/>
      <c r="F2" s="16" t="s">
        <v>281</v>
      </c>
      <c r="G2" s="16"/>
      <c r="H2" s="12"/>
    </row>
    <row r="3" spans="1:9" x14ac:dyDescent="0.25">
      <c r="A3" s="17"/>
      <c r="B3" s="17"/>
      <c r="C3" s="17"/>
      <c r="D3" s="17"/>
      <c r="E3" s="18">
        <v>2015</v>
      </c>
      <c r="F3" s="18">
        <v>2016</v>
      </c>
      <c r="G3" s="18">
        <v>2017</v>
      </c>
      <c r="H3" s="18" t="s">
        <v>282</v>
      </c>
    </row>
    <row r="4" spans="1:9" x14ac:dyDescent="0.25">
      <c r="A4" s="12" t="s">
        <v>283</v>
      </c>
      <c r="B4" s="12"/>
      <c r="C4" s="19"/>
      <c r="D4" s="19"/>
      <c r="E4" s="13">
        <f>GETPIVOTDATA("Total Offering Amount",'Offering Amount by Signer'!$A$1,"Date",2015)/1000000</f>
        <v>487.96286300000003</v>
      </c>
      <c r="F4" s="13">
        <f>GETPIVOTDATA("Total Offering Amount",'Offering Amount by Signer'!$A$1,"Date",2016)/1000000</f>
        <v>618.36738800000001</v>
      </c>
      <c r="G4" s="13">
        <f>GETPIVOTDATA("Total Offering Amount",'Offering Amount by Signer'!$A$1,"Date",2017)/1000000</f>
        <v>535.47026200000005</v>
      </c>
      <c r="H4" s="14">
        <f>SUM(E4:G4)</f>
        <v>1641.8005130000001</v>
      </c>
    </row>
    <row r="5" spans="1:9" x14ac:dyDescent="0.25">
      <c r="A5" s="12" t="s">
        <v>284</v>
      </c>
      <c r="B5" s="12"/>
      <c r="C5" s="20"/>
      <c r="D5" s="20"/>
      <c r="E5" s="21">
        <f>E4*5</f>
        <v>2439.8143150000001</v>
      </c>
      <c r="F5" s="21">
        <f>F4*5</f>
        <v>3091.8369400000001</v>
      </c>
      <c r="G5" s="21">
        <f>G4*5</f>
        <v>2677.35131</v>
      </c>
      <c r="H5" s="14">
        <f t="shared" ref="H5:H6" si="0">SUM(E5:G5)</f>
        <v>8209.0025650000007</v>
      </c>
    </row>
    <row r="6" spans="1:9" x14ac:dyDescent="0.25">
      <c r="A6" s="12" t="s">
        <v>285</v>
      </c>
      <c r="B6" s="12"/>
      <c r="C6" s="20"/>
      <c r="D6" s="20"/>
      <c r="E6" s="21">
        <f>E4*9</f>
        <v>4391.6657670000004</v>
      </c>
      <c r="F6" s="21">
        <f>F4*9</f>
        <v>5565.3064919999997</v>
      </c>
      <c r="G6" s="21">
        <f>G4*9</f>
        <v>4819.2323580000002</v>
      </c>
      <c r="H6" s="14">
        <f t="shared" si="0"/>
        <v>14776.204616999999</v>
      </c>
    </row>
    <row r="7" spans="1:9" x14ac:dyDescent="0.25">
      <c r="A7" s="12"/>
      <c r="B7" s="12"/>
      <c r="C7" s="20"/>
      <c r="D7" s="20"/>
      <c r="E7" s="21"/>
      <c r="F7" s="21"/>
      <c r="G7" s="14"/>
      <c r="H7" s="15"/>
    </row>
    <row r="8" spans="1:9" x14ac:dyDescent="0.25">
      <c r="A8" s="11" t="s">
        <v>286</v>
      </c>
      <c r="B8" s="12"/>
      <c r="C8" s="20"/>
      <c r="D8" s="20"/>
      <c r="E8" s="21"/>
      <c r="F8" s="21"/>
      <c r="G8" s="14"/>
      <c r="H8" s="15"/>
    </row>
    <row r="9" spans="1:9" x14ac:dyDescent="0.25">
      <c r="A9" s="12"/>
      <c r="B9" s="12"/>
      <c r="C9" s="22"/>
      <c r="D9" s="22"/>
      <c r="E9" s="16"/>
      <c r="F9" s="16" t="s">
        <v>281</v>
      </c>
      <c r="G9" s="16"/>
      <c r="H9" s="15"/>
    </row>
    <row r="10" spans="1:9" x14ac:dyDescent="0.25">
      <c r="A10" s="17" t="s">
        <v>287</v>
      </c>
      <c r="B10" s="17"/>
      <c r="C10" s="17"/>
      <c r="D10" s="17"/>
      <c r="E10" s="17">
        <v>2015</v>
      </c>
      <c r="F10" s="17">
        <v>2016</v>
      </c>
      <c r="G10" s="17">
        <v>2017</v>
      </c>
      <c r="H10" s="17" t="s">
        <v>282</v>
      </c>
      <c r="I10" s="23" t="s">
        <v>288</v>
      </c>
    </row>
    <row r="11" spans="1:9" x14ac:dyDescent="0.25">
      <c r="A11" s="12" t="s">
        <v>284</v>
      </c>
      <c r="B11" s="12"/>
      <c r="C11" s="20"/>
      <c r="D11" s="20"/>
      <c r="E11" s="21">
        <f t="shared" ref="E11:G12" si="1">E5*0.4322</f>
        <v>1054.487746943</v>
      </c>
      <c r="F11" s="21">
        <f t="shared" si="1"/>
        <v>1336.291925468</v>
      </c>
      <c r="G11" s="27">
        <f t="shared" si="1"/>
        <v>1157.1512361819998</v>
      </c>
      <c r="H11" s="21">
        <f>SUM(E11:G11)</f>
        <v>3547.9309085929999</v>
      </c>
      <c r="I11" s="15">
        <f>0.4322*5</f>
        <v>2.161</v>
      </c>
    </row>
    <row r="12" spans="1:9" x14ac:dyDescent="0.25">
      <c r="A12" s="12" t="s">
        <v>285</v>
      </c>
      <c r="B12" s="12"/>
      <c r="C12" s="20"/>
      <c r="D12" s="20"/>
      <c r="E12" s="21">
        <f t="shared" si="1"/>
        <v>1898.0779444974</v>
      </c>
      <c r="F12" s="21">
        <f t="shared" si="1"/>
        <v>2405.3254658423998</v>
      </c>
      <c r="G12" s="27">
        <f t="shared" si="1"/>
        <v>2082.8722251275999</v>
      </c>
      <c r="H12" s="21">
        <f>SUM(E12:G12)</f>
        <v>6386.2756354674002</v>
      </c>
      <c r="I12" s="15">
        <f>0.4322*9</f>
        <v>3.8897999999999997</v>
      </c>
    </row>
    <row r="13" spans="1:9" x14ac:dyDescent="0.25">
      <c r="A13" s="12"/>
      <c r="B13" s="21"/>
      <c r="C13" s="21"/>
      <c r="D13" s="21"/>
      <c r="E13" s="21"/>
      <c r="F13" s="21"/>
      <c r="G13" s="15"/>
      <c r="H13" s="12"/>
    </row>
    <row r="14" spans="1:9" x14ac:dyDescent="0.25">
      <c r="A14" s="11" t="s">
        <v>289</v>
      </c>
      <c r="B14" s="21"/>
      <c r="C14" s="21"/>
      <c r="D14" s="21"/>
      <c r="E14" s="21"/>
      <c r="F14" s="21"/>
      <c r="G14" s="15"/>
      <c r="H14" s="12"/>
    </row>
    <row r="15" spans="1:9" x14ac:dyDescent="0.25">
      <c r="A15" s="12"/>
      <c r="B15" s="43" t="s">
        <v>290</v>
      </c>
      <c r="C15" s="43"/>
      <c r="D15" s="43"/>
      <c r="E15" s="43"/>
      <c r="F15" s="43"/>
      <c r="G15" s="15"/>
      <c r="H15" s="12"/>
    </row>
    <row r="16" spans="1:9" x14ac:dyDescent="0.25">
      <c r="A16" s="17"/>
      <c r="B16" s="17">
        <v>2012</v>
      </c>
      <c r="C16" s="17">
        <v>2013</v>
      </c>
      <c r="D16" s="17">
        <v>2014</v>
      </c>
      <c r="E16" s="17">
        <v>2015</v>
      </c>
      <c r="F16" s="17">
        <v>2016</v>
      </c>
      <c r="G16" s="17">
        <v>2017</v>
      </c>
      <c r="H16" s="12"/>
    </row>
    <row r="17" spans="1:8" x14ac:dyDescent="0.25">
      <c r="A17" s="24" t="s">
        <v>291</v>
      </c>
      <c r="B17" s="25">
        <v>0.98</v>
      </c>
      <c r="C17" s="25">
        <v>1.083</v>
      </c>
      <c r="D17" s="25">
        <v>3.1960000000000002</v>
      </c>
      <c r="E17" s="25"/>
      <c r="F17" s="25"/>
      <c r="G17" s="12"/>
      <c r="H17" s="12"/>
    </row>
    <row r="18" spans="1:8" x14ac:dyDescent="0.25">
      <c r="A18" s="24" t="s">
        <v>292</v>
      </c>
      <c r="B18" s="25"/>
      <c r="C18" s="25"/>
      <c r="D18" s="25"/>
      <c r="E18" s="25">
        <f t="shared" ref="E18:G19" si="2">E5/1000+1</f>
        <v>3.439814315</v>
      </c>
      <c r="F18" s="25">
        <f t="shared" si="2"/>
        <v>4.0918369400000003</v>
      </c>
      <c r="G18" s="25">
        <f t="shared" si="2"/>
        <v>3.6773513100000002</v>
      </c>
      <c r="H18" s="12"/>
    </row>
    <row r="19" spans="1:8" x14ac:dyDescent="0.25">
      <c r="A19" s="24" t="s">
        <v>293</v>
      </c>
      <c r="B19" s="25"/>
      <c r="C19" s="25"/>
      <c r="D19" s="25"/>
      <c r="E19" s="25">
        <f t="shared" si="2"/>
        <v>5.3916657670000001</v>
      </c>
      <c r="F19" s="25">
        <f t="shared" si="2"/>
        <v>6.5653064919999995</v>
      </c>
      <c r="G19" s="25">
        <f t="shared" si="2"/>
        <v>5.8192323579999998</v>
      </c>
      <c r="H19" s="12"/>
    </row>
    <row r="20" spans="1:8" x14ac:dyDescent="0.25">
      <c r="A20" s="12"/>
      <c r="B20" s="12"/>
      <c r="C20" s="42"/>
      <c r="D20" s="12"/>
      <c r="E20" s="12"/>
      <c r="F20" s="12"/>
      <c r="G20" s="12"/>
      <c r="H20" s="12"/>
    </row>
    <row r="21" spans="1:8" x14ac:dyDescent="0.25">
      <c r="A21" s="12"/>
      <c r="B21" s="12"/>
      <c r="C21" s="12"/>
      <c r="D21" s="12"/>
      <c r="E21" s="12"/>
      <c r="F21" s="12"/>
      <c r="G21" s="12"/>
      <c r="H21" s="12"/>
    </row>
    <row r="22" spans="1:8" x14ac:dyDescent="0.25">
      <c r="A22" s="11" t="s">
        <v>294</v>
      </c>
      <c r="B22" s="12"/>
      <c r="C22" s="12"/>
      <c r="D22" s="12"/>
      <c r="E22" s="12"/>
      <c r="F22" s="12"/>
      <c r="G22" s="12"/>
      <c r="H22" s="12"/>
    </row>
    <row r="23" spans="1:8" x14ac:dyDescent="0.25">
      <c r="A23" s="17"/>
      <c r="B23" s="17">
        <v>2012</v>
      </c>
      <c r="C23" s="17">
        <v>2013</v>
      </c>
      <c r="D23" s="17">
        <v>2014</v>
      </c>
      <c r="E23" s="17">
        <v>2015</v>
      </c>
      <c r="F23" s="17">
        <v>2016</v>
      </c>
      <c r="G23" s="17">
        <v>2017</v>
      </c>
      <c r="H23" s="12"/>
    </row>
    <row r="24" spans="1:8" x14ac:dyDescent="0.25">
      <c r="A24" s="24" t="s">
        <v>291</v>
      </c>
      <c r="B24" s="25">
        <f>B17*0.4322</f>
        <v>0.42355599999999999</v>
      </c>
      <c r="C24" s="25">
        <f>C17*0.4322</f>
        <v>0.46807259999999995</v>
      </c>
      <c r="D24" s="25">
        <f>D17*0.4322</f>
        <v>1.3813112000000001</v>
      </c>
      <c r="E24" s="25"/>
      <c r="F24" s="25"/>
      <c r="G24" s="12"/>
      <c r="H24" s="12"/>
    </row>
    <row r="25" spans="1:8" x14ac:dyDescent="0.25">
      <c r="A25" s="24" t="s">
        <v>292</v>
      </c>
      <c r="B25" s="25"/>
      <c r="C25" s="25"/>
      <c r="D25" s="25"/>
      <c r="E25" s="25">
        <f t="shared" ref="E25:G26" si="3">E18*0.4322</f>
        <v>1.486687746943</v>
      </c>
      <c r="F25" s="25">
        <f t="shared" si="3"/>
        <v>1.768491925468</v>
      </c>
      <c r="G25" s="25">
        <f t="shared" si="3"/>
        <v>1.5893512361819999</v>
      </c>
      <c r="H25" s="12"/>
    </row>
    <row r="26" spans="1:8" x14ac:dyDescent="0.25">
      <c r="A26" s="24" t="s">
        <v>293</v>
      </c>
      <c r="B26" s="25"/>
      <c r="C26" s="25"/>
      <c r="D26" s="25"/>
      <c r="E26" s="25">
        <f t="shared" si="3"/>
        <v>2.3302779444974</v>
      </c>
      <c r="F26" s="25">
        <f t="shared" si="3"/>
        <v>2.8375254658423996</v>
      </c>
      <c r="G26" s="25">
        <f t="shared" si="3"/>
        <v>2.5150722251275996</v>
      </c>
      <c r="H26" s="12"/>
    </row>
    <row r="27" spans="1:8" x14ac:dyDescent="0.25">
      <c r="A27" s="12"/>
      <c r="B27" s="12"/>
      <c r="C27" s="12"/>
      <c r="D27" s="12"/>
      <c r="E27" s="12"/>
      <c r="F27" s="12"/>
      <c r="G27" s="12"/>
      <c r="H27" s="12"/>
    </row>
    <row r="28" spans="1:8" x14ac:dyDescent="0.25">
      <c r="A28" s="12"/>
      <c r="B28" s="12"/>
      <c r="C28" s="12"/>
      <c r="D28" s="12"/>
      <c r="E28" s="12"/>
      <c r="F28" s="12"/>
      <c r="G28" s="12"/>
      <c r="H28" s="12"/>
    </row>
    <row r="29" spans="1:8" x14ac:dyDescent="0.25">
      <c r="A29" s="26" t="s">
        <v>295</v>
      </c>
      <c r="B29" s="12"/>
      <c r="C29" s="12"/>
      <c r="D29" s="12"/>
      <c r="E29" s="12"/>
      <c r="F29" s="12"/>
      <c r="G29" s="12"/>
      <c r="H29" s="12"/>
    </row>
    <row r="30" spans="1:8" x14ac:dyDescent="0.25">
      <c r="A30" s="12"/>
      <c r="B30" s="12"/>
      <c r="C30" s="12"/>
      <c r="D30" s="12"/>
      <c r="E30" s="12"/>
      <c r="F30" s="12"/>
      <c r="G30" s="12"/>
      <c r="H30" s="12"/>
    </row>
    <row r="31" spans="1:8" x14ac:dyDescent="0.25">
      <c r="A31" s="12"/>
      <c r="B31" s="12"/>
      <c r="C31" s="12"/>
      <c r="D31" s="12"/>
      <c r="E31" s="12"/>
      <c r="F31" s="12"/>
      <c r="G31" s="12"/>
      <c r="H31" s="12"/>
    </row>
    <row r="32" spans="1:8" x14ac:dyDescent="0.25">
      <c r="A32" s="12"/>
      <c r="B32" s="12"/>
      <c r="C32" s="12"/>
      <c r="D32" s="12"/>
      <c r="E32" s="12"/>
      <c r="F32" s="12"/>
      <c r="G32" s="12"/>
      <c r="H32" s="12"/>
    </row>
    <row r="33" spans="1:8" x14ac:dyDescent="0.25">
      <c r="A33" s="11" t="s">
        <v>296</v>
      </c>
      <c r="B33" s="12"/>
      <c r="C33" s="12"/>
      <c r="D33" s="12"/>
      <c r="E33" s="12"/>
      <c r="F33" s="12"/>
      <c r="G33" s="12"/>
      <c r="H33" s="12"/>
    </row>
    <row r="34" spans="1:8" x14ac:dyDescent="0.25">
      <c r="A34" s="17"/>
      <c r="B34" s="17">
        <v>2012</v>
      </c>
      <c r="C34" s="17">
        <v>2013</v>
      </c>
      <c r="D34" s="17">
        <v>2014</v>
      </c>
      <c r="E34" s="17">
        <v>2015</v>
      </c>
      <c r="F34" s="17">
        <v>2016</v>
      </c>
      <c r="G34" s="17">
        <v>2017</v>
      </c>
      <c r="H34" s="12"/>
    </row>
    <row r="35" spans="1:8" x14ac:dyDescent="0.25">
      <c r="A35" s="12" t="s">
        <v>282</v>
      </c>
      <c r="B35" s="25">
        <f>B17*0.375</f>
        <v>0.36749999999999999</v>
      </c>
      <c r="C35" s="25">
        <f t="shared" ref="C35:D35" si="4">C17*0.375</f>
        <v>0.40612499999999996</v>
      </c>
      <c r="D35" s="25">
        <f t="shared" si="4"/>
        <v>1.1985000000000001</v>
      </c>
      <c r="E35" s="25"/>
      <c r="F35" s="25"/>
      <c r="G35" s="12"/>
      <c r="H35" s="12"/>
    </row>
    <row r="36" spans="1:8" x14ac:dyDescent="0.25">
      <c r="A36" s="12" t="s">
        <v>284</v>
      </c>
      <c r="B36" s="25"/>
      <c r="C36" s="25"/>
      <c r="D36" s="25"/>
      <c r="E36" s="25">
        <f>E18*0.375</f>
        <v>1.2899303681250001</v>
      </c>
      <c r="F36" s="25">
        <f t="shared" ref="F36" si="5">F18*0.375</f>
        <v>1.5344388525000001</v>
      </c>
      <c r="G36" s="25">
        <f>G18*0.375</f>
        <v>1.37900674125</v>
      </c>
      <c r="H36" s="12"/>
    </row>
    <row r="37" spans="1:8" x14ac:dyDescent="0.25">
      <c r="A37" s="12" t="s">
        <v>285</v>
      </c>
      <c r="B37" s="25"/>
      <c r="C37" s="25"/>
      <c r="D37" s="25"/>
      <c r="E37" s="25">
        <f t="shared" ref="E37:F37" si="6">E19*0.375</f>
        <v>2.0218746626250002</v>
      </c>
      <c r="F37" s="25">
        <f t="shared" si="6"/>
        <v>2.4619899345</v>
      </c>
      <c r="G37" s="25">
        <f t="shared" ref="G37" si="7">G19*0.375</f>
        <v>2.1822121342499998</v>
      </c>
      <c r="H37" s="12"/>
    </row>
    <row r="38" spans="1:8" x14ac:dyDescent="0.25">
      <c r="A38" s="12"/>
      <c r="B38" s="25"/>
      <c r="C38" s="25"/>
      <c r="D38" s="25"/>
      <c r="E38" s="25"/>
      <c r="F38" s="25"/>
      <c r="G38" s="12"/>
      <c r="H38" s="12"/>
    </row>
    <row r="39" spans="1:8" x14ac:dyDescent="0.25">
      <c r="A39" s="12" t="s">
        <v>297</v>
      </c>
      <c r="B39" s="25"/>
      <c r="C39" s="25"/>
      <c r="D39" s="25"/>
      <c r="E39" s="25"/>
      <c r="F39" s="25"/>
      <c r="G39" s="12"/>
      <c r="H39" s="12"/>
    </row>
    <row r="40" spans="1:8" x14ac:dyDescent="0.25">
      <c r="A40" s="12" t="s">
        <v>284</v>
      </c>
      <c r="B40" s="25"/>
      <c r="C40" s="25"/>
      <c r="D40" s="25"/>
      <c r="E40" s="25">
        <f>E5/1000*0.375</f>
        <v>0.91493036812500006</v>
      </c>
      <c r="F40" s="25">
        <f t="shared" ref="F40:F41" si="8">F5/1000*0.375</f>
        <v>1.1594388525000001</v>
      </c>
      <c r="G40" s="25">
        <f>G5/1000*0.375</f>
        <v>1.00400674125</v>
      </c>
      <c r="H40" s="12"/>
    </row>
    <row r="41" spans="1:8" x14ac:dyDescent="0.25">
      <c r="A41" s="12" t="s">
        <v>285</v>
      </c>
      <c r="B41" s="25"/>
      <c r="C41" s="25"/>
      <c r="D41" s="25"/>
      <c r="E41" s="25">
        <f t="shared" ref="E41:G41" si="9">E6/1000*0.375</f>
        <v>1.6468746626250002</v>
      </c>
      <c r="F41" s="25">
        <f t="shared" si="8"/>
        <v>2.0869899345</v>
      </c>
      <c r="G41" s="25">
        <f t="shared" si="9"/>
        <v>1.8072121342499998</v>
      </c>
      <c r="H41" s="12"/>
    </row>
  </sheetData>
  <mergeCells count="1">
    <mergeCell ref="B15:F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activeCell="E18" sqref="E18"/>
    </sheetView>
  </sheetViews>
  <sheetFormatPr defaultColWidth="27.85546875" defaultRowHeight="15" x14ac:dyDescent="0.25"/>
  <cols>
    <col min="1" max="1" width="63.85546875" bestFit="1" customWidth="1"/>
    <col min="2" max="2" width="16.28515625" bestFit="1" customWidth="1"/>
    <col min="3" max="3" width="15.28515625" bestFit="1" customWidth="1"/>
    <col min="4" max="6" width="18" bestFit="1" customWidth="1"/>
    <col min="7" max="7" width="14.28515625" bestFit="1" customWidth="1"/>
    <col min="8" max="8" width="25.28515625" bestFit="1" customWidth="1"/>
  </cols>
  <sheetData>
    <row r="1" spans="1:8" x14ac:dyDescent="0.25">
      <c r="A1" s="4" t="s">
        <v>273</v>
      </c>
      <c r="B1" s="4" t="s">
        <v>270</v>
      </c>
    </row>
    <row r="2" spans="1:8" x14ac:dyDescent="0.25">
      <c r="A2" s="4" t="s">
        <v>272</v>
      </c>
      <c r="B2">
        <v>2013</v>
      </c>
      <c r="C2">
        <v>2014</v>
      </c>
      <c r="D2">
        <v>2015</v>
      </c>
      <c r="E2">
        <v>2016</v>
      </c>
      <c r="F2">
        <v>2017</v>
      </c>
      <c r="G2">
        <v>2018</v>
      </c>
      <c r="H2" t="s">
        <v>271</v>
      </c>
    </row>
    <row r="3" spans="1:8" x14ac:dyDescent="0.25">
      <c r="A3" s="5" t="s">
        <v>88</v>
      </c>
      <c r="B3" s="8"/>
      <c r="C3" s="8">
        <v>18000000</v>
      </c>
      <c r="D3" s="8">
        <v>40000000</v>
      </c>
      <c r="E3" s="8"/>
      <c r="F3" s="8">
        <v>34735000</v>
      </c>
      <c r="G3" s="8"/>
      <c r="H3" s="8">
        <v>92735000</v>
      </c>
    </row>
    <row r="4" spans="1:8" x14ac:dyDescent="0.25">
      <c r="A4" s="5" t="s">
        <v>201</v>
      </c>
      <c r="B4" s="8">
        <v>1786000</v>
      </c>
      <c r="C4" s="8"/>
      <c r="D4" s="8"/>
      <c r="E4" s="8"/>
      <c r="F4" s="8"/>
      <c r="G4" s="8"/>
      <c r="H4" s="8">
        <v>1786000</v>
      </c>
    </row>
    <row r="5" spans="1:8" x14ac:dyDescent="0.25">
      <c r="A5" s="5" t="s">
        <v>71</v>
      </c>
      <c r="B5" s="8"/>
      <c r="C5" s="8"/>
      <c r="D5" s="8">
        <v>5190900</v>
      </c>
      <c r="E5" s="8">
        <v>4218600</v>
      </c>
      <c r="F5" s="8">
        <v>19434800</v>
      </c>
      <c r="G5" s="8">
        <v>1500000</v>
      </c>
      <c r="H5" s="8">
        <v>30344300</v>
      </c>
    </row>
    <row r="6" spans="1:8" x14ac:dyDescent="0.25">
      <c r="A6" s="5" t="s">
        <v>52</v>
      </c>
      <c r="B6" s="8"/>
      <c r="C6" s="8"/>
      <c r="D6" s="8">
        <v>11145915</v>
      </c>
      <c r="E6" s="8">
        <v>14780700</v>
      </c>
      <c r="F6" s="8">
        <v>12905850</v>
      </c>
      <c r="G6" s="8"/>
      <c r="H6" s="8">
        <v>38832465</v>
      </c>
    </row>
    <row r="7" spans="1:8" x14ac:dyDescent="0.25">
      <c r="A7" s="5" t="s">
        <v>67</v>
      </c>
      <c r="B7" s="8"/>
      <c r="C7" s="8"/>
      <c r="D7" s="8">
        <v>5500000</v>
      </c>
      <c r="E7" s="8">
        <v>9820000</v>
      </c>
      <c r="F7" s="8"/>
      <c r="G7" s="8"/>
      <c r="H7" s="8">
        <v>15320000</v>
      </c>
    </row>
    <row r="8" spans="1:8" x14ac:dyDescent="0.25">
      <c r="A8" s="5" t="s">
        <v>222</v>
      </c>
      <c r="B8" s="8"/>
      <c r="C8" s="8"/>
      <c r="D8" s="8">
        <v>0</v>
      </c>
      <c r="E8" s="8"/>
      <c r="F8" s="8">
        <v>0</v>
      </c>
      <c r="G8" s="8"/>
      <c r="H8" s="8">
        <v>0</v>
      </c>
    </row>
    <row r="9" spans="1:8" x14ac:dyDescent="0.25">
      <c r="A9" s="5" t="s">
        <v>167</v>
      </c>
      <c r="B9" s="8">
        <v>4128000</v>
      </c>
      <c r="C9" s="8">
        <v>14850000</v>
      </c>
      <c r="D9" s="8">
        <v>18810000</v>
      </c>
      <c r="E9" s="8"/>
      <c r="F9" s="8">
        <v>1100000</v>
      </c>
      <c r="G9" s="8"/>
      <c r="H9" s="8">
        <v>38888000</v>
      </c>
    </row>
    <row r="10" spans="1:8" x14ac:dyDescent="0.25">
      <c r="A10" s="5" t="s">
        <v>16</v>
      </c>
      <c r="B10" s="8"/>
      <c r="C10" s="8">
        <v>1683400</v>
      </c>
      <c r="D10" s="8">
        <v>24776575</v>
      </c>
      <c r="E10" s="8">
        <v>68802875</v>
      </c>
      <c r="F10" s="8">
        <v>60619040</v>
      </c>
      <c r="G10" s="8"/>
      <c r="H10" s="8">
        <v>155881890</v>
      </c>
    </row>
    <row r="11" spans="1:8" x14ac:dyDescent="0.25">
      <c r="A11" s="5" t="s">
        <v>91</v>
      </c>
      <c r="B11" s="8"/>
      <c r="C11" s="8"/>
      <c r="D11" s="8"/>
      <c r="E11" s="8">
        <v>70000000</v>
      </c>
      <c r="F11" s="8"/>
      <c r="G11" s="8"/>
      <c r="H11" s="8">
        <v>70000000</v>
      </c>
    </row>
    <row r="12" spans="1:8" x14ac:dyDescent="0.25">
      <c r="A12" s="5" t="s">
        <v>32</v>
      </c>
      <c r="B12" s="8"/>
      <c r="C12" s="8"/>
      <c r="D12" s="8">
        <v>8027500</v>
      </c>
      <c r="E12" s="8">
        <v>14060000</v>
      </c>
      <c r="F12" s="8"/>
      <c r="G12" s="8"/>
      <c r="H12" s="8">
        <v>22087500</v>
      </c>
    </row>
    <row r="13" spans="1:8" x14ac:dyDescent="0.25">
      <c r="A13" s="5" t="s">
        <v>144</v>
      </c>
      <c r="B13" s="8"/>
      <c r="C13" s="8"/>
      <c r="D13" s="8"/>
      <c r="E13" s="8">
        <v>6350000</v>
      </c>
      <c r="F13" s="8">
        <v>3550000</v>
      </c>
      <c r="G13" s="8"/>
      <c r="H13" s="8">
        <v>9900000</v>
      </c>
    </row>
    <row r="14" spans="1:8" x14ac:dyDescent="0.25">
      <c r="A14" s="5" t="s">
        <v>7</v>
      </c>
      <c r="B14" s="8"/>
      <c r="C14" s="8"/>
      <c r="D14" s="8">
        <v>2169586</v>
      </c>
      <c r="E14" s="8">
        <v>13692284</v>
      </c>
      <c r="F14" s="8">
        <v>37061708</v>
      </c>
      <c r="G14" s="8"/>
      <c r="H14" s="8">
        <v>52923578</v>
      </c>
    </row>
    <row r="15" spans="1:8" x14ac:dyDescent="0.25">
      <c r="A15" s="5" t="s">
        <v>12</v>
      </c>
      <c r="B15" s="8"/>
      <c r="C15" s="8"/>
      <c r="D15" s="8">
        <v>78130457</v>
      </c>
      <c r="E15" s="8">
        <v>116045072</v>
      </c>
      <c r="F15" s="8">
        <v>142821064</v>
      </c>
      <c r="G15" s="8"/>
      <c r="H15" s="8">
        <v>336996593</v>
      </c>
    </row>
    <row r="16" spans="1:8" x14ac:dyDescent="0.25">
      <c r="A16" s="5" t="s">
        <v>24</v>
      </c>
      <c r="B16" s="8"/>
      <c r="C16" s="8"/>
      <c r="D16" s="8"/>
      <c r="E16" s="8">
        <v>10778000</v>
      </c>
      <c r="F16" s="8"/>
      <c r="G16" s="8"/>
      <c r="H16" s="8">
        <v>10778000</v>
      </c>
    </row>
    <row r="17" spans="1:8" x14ac:dyDescent="0.25">
      <c r="A17" s="5" t="s">
        <v>37</v>
      </c>
      <c r="B17" s="8"/>
      <c r="C17" s="8">
        <v>16023250</v>
      </c>
      <c r="D17" s="8"/>
      <c r="E17" s="8">
        <v>9696000</v>
      </c>
      <c r="F17" s="8">
        <v>50000000</v>
      </c>
      <c r="G17" s="8"/>
      <c r="H17" s="8">
        <v>75719250</v>
      </c>
    </row>
    <row r="18" spans="1:8" x14ac:dyDescent="0.25">
      <c r="A18" s="5" t="s">
        <v>21</v>
      </c>
      <c r="B18" s="8"/>
      <c r="C18" s="8"/>
      <c r="D18" s="8">
        <v>31500000</v>
      </c>
      <c r="E18" s="8"/>
      <c r="F18" s="8"/>
      <c r="G18" s="8"/>
      <c r="H18" s="8">
        <v>31500000</v>
      </c>
    </row>
    <row r="19" spans="1:8" x14ac:dyDescent="0.25">
      <c r="A19" s="5" t="s">
        <v>194</v>
      </c>
      <c r="B19" s="8">
        <v>7337500</v>
      </c>
      <c r="C19" s="8"/>
      <c r="D19" s="8"/>
      <c r="E19" s="8"/>
      <c r="F19" s="8"/>
      <c r="G19" s="8"/>
      <c r="H19" s="8">
        <v>7337500</v>
      </c>
    </row>
    <row r="20" spans="1:8" x14ac:dyDescent="0.25">
      <c r="A20" s="5" t="s">
        <v>35</v>
      </c>
      <c r="B20" s="8"/>
      <c r="C20" s="8"/>
      <c r="D20" s="8">
        <v>6540000</v>
      </c>
      <c r="E20" s="8">
        <v>9930000</v>
      </c>
      <c r="F20" s="8"/>
      <c r="G20" s="8"/>
      <c r="H20" s="8">
        <v>16470000</v>
      </c>
    </row>
    <row r="21" spans="1:8" x14ac:dyDescent="0.25">
      <c r="A21" s="5" t="s">
        <v>47</v>
      </c>
      <c r="B21" s="8"/>
      <c r="C21" s="8">
        <v>16163000</v>
      </c>
      <c r="D21" s="8">
        <v>5350000</v>
      </c>
      <c r="E21" s="8">
        <v>4920000</v>
      </c>
      <c r="F21" s="8"/>
      <c r="G21" s="8"/>
      <c r="H21" s="8">
        <v>26433000</v>
      </c>
    </row>
    <row r="22" spans="1:8" x14ac:dyDescent="0.25">
      <c r="A22" s="5" t="s">
        <v>206</v>
      </c>
      <c r="B22" s="8"/>
      <c r="C22" s="8">
        <v>13021750</v>
      </c>
      <c r="D22" s="8"/>
      <c r="E22" s="8"/>
      <c r="F22" s="8"/>
      <c r="G22" s="8"/>
      <c r="H22" s="8">
        <v>13021750</v>
      </c>
    </row>
    <row r="23" spans="1:8" x14ac:dyDescent="0.25">
      <c r="A23" s="5" t="s">
        <v>40</v>
      </c>
      <c r="B23" s="8"/>
      <c r="C23" s="8"/>
      <c r="D23" s="8">
        <v>28268939</v>
      </c>
      <c r="E23" s="8">
        <v>12953160</v>
      </c>
      <c r="F23" s="8">
        <v>3000000</v>
      </c>
      <c r="G23" s="8"/>
      <c r="H23" s="8">
        <v>44222099</v>
      </c>
    </row>
    <row r="24" spans="1:8" x14ac:dyDescent="0.25">
      <c r="A24" s="5" t="s">
        <v>180</v>
      </c>
      <c r="B24" s="8"/>
      <c r="C24" s="8"/>
      <c r="D24" s="8"/>
      <c r="E24" s="8">
        <v>1744400</v>
      </c>
      <c r="F24" s="8"/>
      <c r="G24" s="8"/>
      <c r="H24" s="8">
        <v>1744400</v>
      </c>
    </row>
    <row r="25" spans="1:8" x14ac:dyDescent="0.25">
      <c r="A25" s="5" t="s">
        <v>162</v>
      </c>
      <c r="B25" s="8"/>
      <c r="C25" s="8"/>
      <c r="D25" s="8"/>
      <c r="E25" s="8">
        <v>15609463</v>
      </c>
      <c r="F25" s="8"/>
      <c r="G25" s="8"/>
      <c r="H25" s="8">
        <v>15609463</v>
      </c>
    </row>
    <row r="26" spans="1:8" x14ac:dyDescent="0.25">
      <c r="A26" s="5" t="s">
        <v>57</v>
      </c>
      <c r="B26" s="8"/>
      <c r="C26" s="8"/>
      <c r="D26" s="8">
        <v>11400000</v>
      </c>
      <c r="E26" s="8"/>
      <c r="F26" s="8"/>
      <c r="G26" s="8"/>
      <c r="H26" s="8">
        <v>11400000</v>
      </c>
    </row>
    <row r="27" spans="1:8" x14ac:dyDescent="0.25">
      <c r="A27" s="5" t="s">
        <v>116</v>
      </c>
      <c r="B27" s="8"/>
      <c r="C27" s="8"/>
      <c r="D27" s="8">
        <v>22562500</v>
      </c>
      <c r="E27" s="8"/>
      <c r="F27" s="8"/>
      <c r="G27" s="8"/>
      <c r="H27" s="8">
        <v>22562500</v>
      </c>
    </row>
    <row r="28" spans="1:8" x14ac:dyDescent="0.25">
      <c r="A28" s="5" t="s">
        <v>79</v>
      </c>
      <c r="B28" s="8"/>
      <c r="C28" s="8"/>
      <c r="D28" s="8">
        <v>17210000</v>
      </c>
      <c r="E28" s="8"/>
      <c r="F28" s="8"/>
      <c r="G28" s="8"/>
      <c r="H28" s="8">
        <v>17210000</v>
      </c>
    </row>
    <row r="29" spans="1:8" x14ac:dyDescent="0.25">
      <c r="A29" s="5" t="s">
        <v>111</v>
      </c>
      <c r="B29" s="8"/>
      <c r="C29" s="8"/>
      <c r="D29" s="8">
        <v>1000000</v>
      </c>
      <c r="E29" s="8"/>
      <c r="F29" s="8">
        <v>55160000</v>
      </c>
      <c r="G29" s="8"/>
      <c r="H29" s="8">
        <v>56160000</v>
      </c>
    </row>
    <row r="30" spans="1:8" x14ac:dyDescent="0.25">
      <c r="A30" s="5" t="s">
        <v>213</v>
      </c>
      <c r="B30" s="8"/>
      <c r="C30" s="8">
        <v>14602500</v>
      </c>
      <c r="D30" s="8"/>
      <c r="E30" s="8"/>
      <c r="F30" s="8"/>
      <c r="G30" s="8"/>
      <c r="H30" s="8">
        <v>14602500</v>
      </c>
    </row>
    <row r="31" spans="1:8" x14ac:dyDescent="0.25">
      <c r="A31" s="5" t="s">
        <v>42</v>
      </c>
      <c r="B31" s="8"/>
      <c r="C31" s="8"/>
      <c r="D31" s="8">
        <v>10735000</v>
      </c>
      <c r="E31" s="8">
        <v>26030000</v>
      </c>
      <c r="F31" s="8"/>
      <c r="G31" s="8"/>
      <c r="H31" s="8">
        <v>36765000</v>
      </c>
    </row>
    <row r="32" spans="1:8" x14ac:dyDescent="0.25">
      <c r="A32" s="5" t="s">
        <v>10</v>
      </c>
      <c r="B32" s="8"/>
      <c r="C32" s="8"/>
      <c r="D32" s="8">
        <v>111402270</v>
      </c>
      <c r="E32" s="8">
        <v>166488640</v>
      </c>
      <c r="F32" s="8">
        <v>17726310</v>
      </c>
      <c r="G32" s="8"/>
      <c r="H32" s="8">
        <v>295617220</v>
      </c>
    </row>
    <row r="33" spans="1:9" x14ac:dyDescent="0.25">
      <c r="A33" s="5" t="s">
        <v>197</v>
      </c>
      <c r="B33" s="8">
        <v>345000</v>
      </c>
      <c r="C33" s="8"/>
      <c r="D33" s="8"/>
      <c r="E33" s="8"/>
      <c r="F33" s="8"/>
      <c r="G33" s="8"/>
      <c r="H33" s="8">
        <v>345000</v>
      </c>
    </row>
    <row r="34" spans="1:9" x14ac:dyDescent="0.25">
      <c r="A34" s="5" t="s">
        <v>261</v>
      </c>
      <c r="B34" s="8"/>
      <c r="C34" s="8"/>
      <c r="D34" s="8"/>
      <c r="E34" s="8"/>
      <c r="F34" s="8">
        <v>5640000</v>
      </c>
      <c r="G34" s="8"/>
      <c r="H34" s="8">
        <v>5640000</v>
      </c>
    </row>
    <row r="35" spans="1:9" x14ac:dyDescent="0.25">
      <c r="A35" s="5" t="s">
        <v>62</v>
      </c>
      <c r="B35" s="8"/>
      <c r="C35" s="8"/>
      <c r="D35" s="8">
        <v>1401400</v>
      </c>
      <c r="E35" s="8"/>
      <c r="F35" s="8"/>
      <c r="G35" s="8"/>
      <c r="H35" s="8">
        <v>1401400</v>
      </c>
    </row>
    <row r="36" spans="1:9" x14ac:dyDescent="0.25">
      <c r="A36" s="5" t="s">
        <v>27</v>
      </c>
      <c r="B36" s="8"/>
      <c r="C36" s="8"/>
      <c r="D36" s="8">
        <v>2772000</v>
      </c>
      <c r="E36" s="8">
        <v>3564000</v>
      </c>
      <c r="F36" s="8">
        <v>4059000</v>
      </c>
      <c r="G36" s="8"/>
      <c r="H36" s="8">
        <v>10395000</v>
      </c>
    </row>
    <row r="37" spans="1:9" x14ac:dyDescent="0.25">
      <c r="A37" s="5" t="s">
        <v>149</v>
      </c>
      <c r="B37" s="8"/>
      <c r="C37" s="8"/>
      <c r="D37" s="8">
        <v>22750000</v>
      </c>
      <c r="E37" s="8"/>
      <c r="F37" s="8">
        <v>87657490</v>
      </c>
      <c r="G37" s="8"/>
      <c r="H37" s="8">
        <v>110407490</v>
      </c>
    </row>
    <row r="38" spans="1:9" x14ac:dyDescent="0.25">
      <c r="A38" s="5" t="s">
        <v>44</v>
      </c>
      <c r="B38" s="8"/>
      <c r="C38" s="8"/>
      <c r="D38" s="8">
        <v>11921321</v>
      </c>
      <c r="E38" s="8"/>
      <c r="F38" s="8"/>
      <c r="G38" s="8"/>
      <c r="H38" s="8">
        <v>11921321</v>
      </c>
    </row>
    <row r="39" spans="1:9" x14ac:dyDescent="0.25">
      <c r="A39" s="5" t="s">
        <v>258</v>
      </c>
      <c r="B39" s="8"/>
      <c r="C39" s="8"/>
      <c r="D39" s="8"/>
      <c r="E39" s="8">
        <v>25774194</v>
      </c>
      <c r="F39" s="8"/>
      <c r="G39" s="8"/>
      <c r="H39" s="8">
        <v>25774194</v>
      </c>
    </row>
    <row r="40" spans="1:9" x14ac:dyDescent="0.25">
      <c r="A40" s="5" t="s">
        <v>104</v>
      </c>
      <c r="B40" s="8"/>
      <c r="C40" s="8"/>
      <c r="D40" s="8">
        <v>9398500</v>
      </c>
      <c r="E40" s="8">
        <v>13110000</v>
      </c>
      <c r="F40" s="8"/>
      <c r="G40" s="8"/>
      <c r="H40" s="8">
        <v>22508500</v>
      </c>
    </row>
    <row r="41" spans="1:9" x14ac:dyDescent="0.25">
      <c r="A41" s="5" t="s">
        <v>271</v>
      </c>
      <c r="B41" s="8">
        <v>13596500</v>
      </c>
      <c r="C41" s="8">
        <v>94343900</v>
      </c>
      <c r="D41" s="8">
        <v>487962863</v>
      </c>
      <c r="E41" s="8">
        <v>618367388</v>
      </c>
      <c r="F41" s="8">
        <v>535470262</v>
      </c>
      <c r="G41" s="8">
        <v>1500000</v>
      </c>
      <c r="H41" s="8">
        <v>1751240913</v>
      </c>
    </row>
    <row r="42" spans="1:9" x14ac:dyDescent="0.25">
      <c r="A42" s="40" t="s">
        <v>274</v>
      </c>
      <c r="B42" s="11"/>
      <c r="C42" s="11"/>
      <c r="D42" s="41">
        <f>GETPIVOTDATA("Total Offering Amount",$A$1,"Date",2015)*5</f>
        <v>2439814315</v>
      </c>
      <c r="E42" s="41">
        <f>GETPIVOTDATA("Total Offering Amount",$A$1,"Date",2016)*5</f>
        <v>3091836940</v>
      </c>
      <c r="F42" s="41">
        <f>GETPIVOTDATA("Total Offering Amount",$A$1,"Date",2017)*5</f>
        <v>2677351310</v>
      </c>
      <c r="H42" s="6"/>
    </row>
    <row r="43" spans="1:9" x14ac:dyDescent="0.25">
      <c r="A43" s="40" t="s">
        <v>275</v>
      </c>
      <c r="B43" s="11"/>
      <c r="C43" s="11"/>
      <c r="D43" s="41">
        <f>GETPIVOTDATA("Total Offering Amount",$A$1,"Date",2015)*9</f>
        <v>4391665767</v>
      </c>
      <c r="E43" s="41">
        <f>GETPIVOTDATA("Total Offering Amount",$A$1,"Date",2016)*9</f>
        <v>5565306492</v>
      </c>
      <c r="F43" s="41">
        <f>GETPIVOTDATA("Total Offering Amount",$A$1,"Date",2017)*9</f>
        <v>4819232358</v>
      </c>
      <c r="H43" s="6"/>
    </row>
    <row r="45" spans="1:9" x14ac:dyDescent="0.25">
      <c r="A45" t="s">
        <v>318</v>
      </c>
      <c r="C45" s="32"/>
      <c r="D45" s="32">
        <f t="shared" ref="D45" si="0">D42*0.4322</f>
        <v>1054487746.943</v>
      </c>
      <c r="E45" s="32">
        <f t="shared" ref="E45:F46" si="1">E42*0.4322</f>
        <v>1336291925.4679999</v>
      </c>
      <c r="F45" s="32">
        <f t="shared" si="1"/>
        <v>1157151236.1819999</v>
      </c>
      <c r="G45" s="32"/>
      <c r="H45" s="32"/>
      <c r="I45" s="32"/>
    </row>
    <row r="46" spans="1:9" x14ac:dyDescent="0.25">
      <c r="A46" t="s">
        <v>319</v>
      </c>
      <c r="C46" s="32"/>
      <c r="D46" s="32">
        <f t="shared" ref="D46" si="2">D43*0.4322</f>
        <v>1898077944.4973998</v>
      </c>
      <c r="E46" s="32">
        <f t="shared" si="1"/>
        <v>2405325465.8424001</v>
      </c>
      <c r="F46" s="32">
        <f t="shared" si="1"/>
        <v>2082872225.1276</v>
      </c>
      <c r="G46" s="32"/>
      <c r="H46" s="32"/>
      <c r="I46" s="32"/>
    </row>
    <row r="48" spans="1:9" x14ac:dyDescent="0.25">
      <c r="C48" s="33"/>
      <c r="D48" s="33">
        <v>2015</v>
      </c>
      <c r="E48" s="33">
        <v>2016</v>
      </c>
      <c r="F48" s="33">
        <v>2017</v>
      </c>
      <c r="G48" s="33" t="s">
        <v>320</v>
      </c>
      <c r="H48" s="34" t="s">
        <v>288</v>
      </c>
    </row>
    <row r="49" spans="1:8" x14ac:dyDescent="0.25">
      <c r="A49" s="24" t="s">
        <v>283</v>
      </c>
      <c r="B49" s="24"/>
      <c r="C49" s="35"/>
      <c r="D49" s="35">
        <f>D41/1000000</f>
        <v>487.96286300000003</v>
      </c>
      <c r="E49" s="35">
        <f t="shared" ref="E49:F49" si="3">E41/1000000</f>
        <v>618.36738800000001</v>
      </c>
      <c r="F49" s="35">
        <f t="shared" si="3"/>
        <v>535.47026200000005</v>
      </c>
      <c r="G49" s="35">
        <f>SUM(D49:F49)</f>
        <v>1641.8005130000001</v>
      </c>
      <c r="H49" s="36"/>
    </row>
    <row r="50" spans="1:8" x14ac:dyDescent="0.25">
      <c r="A50" s="24" t="s">
        <v>274</v>
      </c>
      <c r="B50" s="24"/>
      <c r="C50" s="37"/>
      <c r="D50" s="35">
        <f t="shared" ref="D50:E51" si="4">D42/1000000</f>
        <v>2439.8143150000001</v>
      </c>
      <c r="E50" s="35">
        <f t="shared" si="4"/>
        <v>3091.8369400000001</v>
      </c>
      <c r="F50" s="35">
        <f t="shared" ref="F50" si="5">F42/1000000</f>
        <v>2677.35131</v>
      </c>
      <c r="G50" s="35">
        <f t="shared" ref="G50:G51" si="6">SUM(D50:F50)</f>
        <v>8209.0025650000007</v>
      </c>
      <c r="H50" s="36"/>
    </row>
    <row r="51" spans="1:8" x14ac:dyDescent="0.25">
      <c r="A51" s="24" t="s">
        <v>275</v>
      </c>
      <c r="B51" s="24"/>
      <c r="C51" s="37"/>
      <c r="D51" s="35">
        <f t="shared" si="4"/>
        <v>4391.6657670000004</v>
      </c>
      <c r="E51" s="35">
        <f t="shared" si="4"/>
        <v>5565.3064919999997</v>
      </c>
      <c r="F51" s="35">
        <f t="shared" ref="F51" si="7">F43/1000000</f>
        <v>4819.2323580000002</v>
      </c>
      <c r="G51" s="35">
        <f t="shared" si="6"/>
        <v>14776.204616999999</v>
      </c>
      <c r="H51" s="36"/>
    </row>
    <row r="52" spans="1:8" x14ac:dyDescent="0.25">
      <c r="A52" s="24"/>
      <c r="B52" s="24"/>
      <c r="C52" s="37"/>
      <c r="D52" s="37"/>
      <c r="E52" s="37"/>
      <c r="G52" s="37"/>
      <c r="H52" s="36"/>
    </row>
    <row r="53" spans="1:8" x14ac:dyDescent="0.25">
      <c r="A53" t="s">
        <v>318</v>
      </c>
      <c r="C53" s="37"/>
      <c r="D53" s="37">
        <f>D45/1000000</f>
        <v>1054.487746943</v>
      </c>
      <c r="E53" s="37">
        <f t="shared" ref="E53:F53" si="8">E45/1000000</f>
        <v>1336.291925468</v>
      </c>
      <c r="F53" s="37">
        <f t="shared" si="8"/>
        <v>1157.1512361819998</v>
      </c>
      <c r="G53" s="37">
        <f>SUM(D53:F53)</f>
        <v>3547.9309085929999</v>
      </c>
      <c r="H53" s="36">
        <f>5*0.4322</f>
        <v>2.161</v>
      </c>
    </row>
    <row r="54" spans="1:8" x14ac:dyDescent="0.25">
      <c r="A54" t="s">
        <v>319</v>
      </c>
      <c r="C54" s="37"/>
      <c r="D54" s="37">
        <f>D46/1000000</f>
        <v>1898.0779444973998</v>
      </c>
      <c r="E54" s="37">
        <f t="shared" ref="E54:F54" si="9">E46/1000000</f>
        <v>2405.3254658424003</v>
      </c>
      <c r="F54" s="37">
        <f t="shared" si="9"/>
        <v>2082.8722251275999</v>
      </c>
      <c r="G54" s="37">
        <f>SUM(D54:F54)</f>
        <v>6386.2756354674002</v>
      </c>
      <c r="H54" s="36">
        <f>9*0.4322</f>
        <v>3.8897999999999997</v>
      </c>
    </row>
    <row r="55" spans="1:8" x14ac:dyDescent="0.25">
      <c r="A55" s="24"/>
      <c r="B55" s="24"/>
      <c r="C55" s="37"/>
      <c r="D55" s="37"/>
      <c r="E55" s="37"/>
      <c r="F55" s="37"/>
      <c r="G55" s="37"/>
      <c r="H55" s="36"/>
    </row>
    <row r="56" spans="1:8" x14ac:dyDescent="0.25">
      <c r="B56">
        <v>2012</v>
      </c>
      <c r="C56" s="33">
        <v>2013</v>
      </c>
      <c r="D56" s="33">
        <v>2014</v>
      </c>
      <c r="E56" s="33">
        <v>2015</v>
      </c>
      <c r="F56" s="33">
        <v>2016</v>
      </c>
      <c r="G56" s="33">
        <v>2017</v>
      </c>
    </row>
    <row r="57" spans="1:8" x14ac:dyDescent="0.25">
      <c r="A57" s="24" t="s">
        <v>291</v>
      </c>
      <c r="B57" s="38">
        <v>0.98</v>
      </c>
      <c r="C57" s="35">
        <v>1.083</v>
      </c>
      <c r="D57" s="35">
        <v>3.1960000000000002</v>
      </c>
      <c r="E57" s="32"/>
      <c r="F57" s="32"/>
    </row>
    <row r="58" spans="1:8" x14ac:dyDescent="0.25">
      <c r="A58" s="24" t="s">
        <v>292</v>
      </c>
      <c r="B58" s="38"/>
      <c r="C58" s="35"/>
      <c r="D58" s="35"/>
      <c r="E58" s="27">
        <f t="shared" ref="E58:G59" si="10">AVERAGE($C$57,$B$57)+(D50/1000)</f>
        <v>3.4713143149999999</v>
      </c>
      <c r="F58" s="27">
        <f t="shared" si="10"/>
        <v>4.1233369399999997</v>
      </c>
      <c r="G58" s="27">
        <f t="shared" si="10"/>
        <v>3.70885131</v>
      </c>
    </row>
    <row r="59" spans="1:8" x14ac:dyDescent="0.25">
      <c r="A59" s="24" t="s">
        <v>293</v>
      </c>
      <c r="B59" s="38"/>
      <c r="C59" s="35"/>
      <c r="D59" s="35"/>
      <c r="E59" s="27">
        <f t="shared" si="10"/>
        <v>5.4231657670000004</v>
      </c>
      <c r="F59" s="27">
        <f t="shared" si="10"/>
        <v>6.5968064919999989</v>
      </c>
      <c r="G59" s="27">
        <f t="shared" si="10"/>
        <v>5.8507323580000001</v>
      </c>
    </row>
  </sheetData>
  <pageMargins left="0.7" right="0.7" top="0.75" bottom="0.75" header="0.3" footer="0.3"/>
  <pageSetup orientation="portrait"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3"/>
  <sheetViews>
    <sheetView workbookViewId="0">
      <selection activeCell="N19" sqref="N19"/>
    </sheetView>
  </sheetViews>
  <sheetFormatPr defaultRowHeight="15" x14ac:dyDescent="0.25"/>
  <cols>
    <col min="1" max="1" width="29.42578125" bestFit="1" customWidth="1"/>
    <col min="2" max="2" width="16.28515625" bestFit="1" customWidth="1"/>
    <col min="3" max="7" width="5" bestFit="1" customWidth="1"/>
    <col min="8" max="8" width="11.28515625" bestFit="1" customWidth="1"/>
  </cols>
  <sheetData>
    <row r="3" spans="1:8" x14ac:dyDescent="0.25">
      <c r="A3" s="4" t="s">
        <v>321</v>
      </c>
      <c r="B3" s="4" t="s">
        <v>270</v>
      </c>
    </row>
    <row r="4" spans="1:8" x14ac:dyDescent="0.25">
      <c r="A4" s="4" t="s">
        <v>272</v>
      </c>
      <c r="B4">
        <v>2013</v>
      </c>
      <c r="C4">
        <v>2014</v>
      </c>
      <c r="D4">
        <v>2015</v>
      </c>
      <c r="E4">
        <v>2016</v>
      </c>
      <c r="F4">
        <v>2017</v>
      </c>
      <c r="G4">
        <v>2018</v>
      </c>
      <c r="H4" t="s">
        <v>271</v>
      </c>
    </row>
    <row r="5" spans="1:8" x14ac:dyDescent="0.25">
      <c r="A5" s="5" t="s">
        <v>88</v>
      </c>
      <c r="B5" s="39"/>
      <c r="C5" s="39">
        <v>1</v>
      </c>
      <c r="D5" s="39">
        <v>1</v>
      </c>
      <c r="E5" s="39"/>
      <c r="F5" s="39">
        <v>1</v>
      </c>
      <c r="G5" s="39"/>
      <c r="H5" s="39">
        <v>3</v>
      </c>
    </row>
    <row r="6" spans="1:8" x14ac:dyDescent="0.25">
      <c r="A6" s="5" t="s">
        <v>201</v>
      </c>
      <c r="B6" s="39">
        <v>1</v>
      </c>
      <c r="C6" s="39"/>
      <c r="D6" s="39"/>
      <c r="E6" s="39"/>
      <c r="F6" s="39"/>
      <c r="G6" s="39"/>
      <c r="H6" s="39">
        <v>1</v>
      </c>
    </row>
    <row r="7" spans="1:8" x14ac:dyDescent="0.25">
      <c r="A7" s="5" t="s">
        <v>71</v>
      </c>
      <c r="B7" s="39"/>
      <c r="C7" s="39"/>
      <c r="D7" s="39">
        <v>2</v>
      </c>
      <c r="E7" s="39">
        <v>2</v>
      </c>
      <c r="F7" s="39">
        <v>3</v>
      </c>
      <c r="G7" s="39">
        <v>1</v>
      </c>
      <c r="H7" s="39">
        <v>8</v>
      </c>
    </row>
    <row r="8" spans="1:8" x14ac:dyDescent="0.25">
      <c r="A8" s="5" t="s">
        <v>52</v>
      </c>
      <c r="B8" s="39"/>
      <c r="C8" s="39"/>
      <c r="D8" s="39">
        <v>3</v>
      </c>
      <c r="E8" s="39">
        <v>6</v>
      </c>
      <c r="F8" s="39">
        <v>5</v>
      </c>
      <c r="G8" s="39"/>
      <c r="H8" s="39">
        <v>14</v>
      </c>
    </row>
    <row r="9" spans="1:8" x14ac:dyDescent="0.25">
      <c r="A9" s="5" t="s">
        <v>67</v>
      </c>
      <c r="B9" s="39"/>
      <c r="C9" s="39"/>
      <c r="D9" s="39">
        <v>1</v>
      </c>
      <c r="E9" s="39">
        <v>1</v>
      </c>
      <c r="F9" s="39"/>
      <c r="G9" s="39"/>
      <c r="H9" s="39">
        <v>2</v>
      </c>
    </row>
    <row r="10" spans="1:8" x14ac:dyDescent="0.25">
      <c r="A10" s="5" t="s">
        <v>222</v>
      </c>
      <c r="B10" s="39"/>
      <c r="C10" s="39"/>
      <c r="D10" s="39">
        <v>1</v>
      </c>
      <c r="E10" s="39"/>
      <c r="F10" s="39">
        <v>2</v>
      </c>
      <c r="G10" s="39"/>
      <c r="H10" s="39">
        <v>3</v>
      </c>
    </row>
    <row r="11" spans="1:8" x14ac:dyDescent="0.25">
      <c r="A11" s="5" t="s">
        <v>167</v>
      </c>
      <c r="B11" s="39">
        <v>1</v>
      </c>
      <c r="C11" s="39">
        <v>3</v>
      </c>
      <c r="D11" s="39">
        <v>4</v>
      </c>
      <c r="E11" s="39"/>
      <c r="F11" s="39">
        <v>1</v>
      </c>
      <c r="G11" s="39"/>
      <c r="H11" s="39">
        <v>9</v>
      </c>
    </row>
    <row r="12" spans="1:8" x14ac:dyDescent="0.25">
      <c r="A12" s="5" t="s">
        <v>16</v>
      </c>
      <c r="B12" s="39"/>
      <c r="C12" s="39">
        <v>1</v>
      </c>
      <c r="D12" s="39">
        <v>7</v>
      </c>
      <c r="E12" s="39">
        <v>8</v>
      </c>
      <c r="F12" s="39">
        <v>11</v>
      </c>
      <c r="G12" s="39"/>
      <c r="H12" s="39">
        <v>27</v>
      </c>
    </row>
    <row r="13" spans="1:8" x14ac:dyDescent="0.25">
      <c r="A13" s="5" t="s">
        <v>91</v>
      </c>
      <c r="B13" s="39"/>
      <c r="C13" s="39"/>
      <c r="D13" s="39"/>
      <c r="E13" s="39">
        <v>1</v>
      </c>
      <c r="F13" s="39"/>
      <c r="G13" s="39"/>
      <c r="H13" s="39">
        <v>1</v>
      </c>
    </row>
    <row r="14" spans="1:8" x14ac:dyDescent="0.25">
      <c r="A14" s="5" t="s">
        <v>32</v>
      </c>
      <c r="B14" s="39"/>
      <c r="C14" s="39"/>
      <c r="D14" s="39">
        <v>2</v>
      </c>
      <c r="E14" s="39">
        <v>3</v>
      </c>
      <c r="F14" s="39"/>
      <c r="G14" s="39"/>
      <c r="H14" s="39">
        <v>5</v>
      </c>
    </row>
    <row r="15" spans="1:8" x14ac:dyDescent="0.25">
      <c r="A15" s="5" t="s">
        <v>144</v>
      </c>
      <c r="B15" s="39"/>
      <c r="C15" s="39"/>
      <c r="D15" s="39"/>
      <c r="E15" s="39">
        <v>1</v>
      </c>
      <c r="F15" s="39">
        <v>1</v>
      </c>
      <c r="G15" s="39"/>
      <c r="H15" s="39">
        <v>2</v>
      </c>
    </row>
    <row r="16" spans="1:8" x14ac:dyDescent="0.25">
      <c r="A16" s="5" t="s">
        <v>7</v>
      </c>
      <c r="B16" s="39"/>
      <c r="C16" s="39"/>
      <c r="D16" s="39">
        <v>1</v>
      </c>
      <c r="E16" s="39">
        <v>2</v>
      </c>
      <c r="F16" s="39">
        <v>3</v>
      </c>
      <c r="G16" s="39"/>
      <c r="H16" s="39">
        <v>6</v>
      </c>
    </row>
    <row r="17" spans="1:8" x14ac:dyDescent="0.25">
      <c r="A17" s="5" t="s">
        <v>12</v>
      </c>
      <c r="B17" s="39"/>
      <c r="C17" s="39"/>
      <c r="D17" s="39">
        <v>20</v>
      </c>
      <c r="E17" s="39">
        <v>29</v>
      </c>
      <c r="F17" s="39">
        <v>22</v>
      </c>
      <c r="G17" s="39"/>
      <c r="H17" s="39">
        <v>71</v>
      </c>
    </row>
    <row r="18" spans="1:8" x14ac:dyDescent="0.25">
      <c r="A18" s="5" t="s">
        <v>24</v>
      </c>
      <c r="B18" s="39"/>
      <c r="C18" s="39"/>
      <c r="D18" s="39"/>
      <c r="E18" s="39">
        <v>2</v>
      </c>
      <c r="F18" s="39"/>
      <c r="G18" s="39"/>
      <c r="H18" s="39">
        <v>2</v>
      </c>
    </row>
    <row r="19" spans="1:8" x14ac:dyDescent="0.25">
      <c r="A19" s="5" t="s">
        <v>37</v>
      </c>
      <c r="B19" s="39"/>
      <c r="C19" s="39">
        <v>3</v>
      </c>
      <c r="D19" s="39"/>
      <c r="E19" s="39">
        <v>2</v>
      </c>
      <c r="F19" s="39">
        <v>1</v>
      </c>
      <c r="G19" s="39"/>
      <c r="H19" s="39">
        <v>6</v>
      </c>
    </row>
    <row r="20" spans="1:8" x14ac:dyDescent="0.25">
      <c r="A20" s="5" t="s">
        <v>21</v>
      </c>
      <c r="B20" s="39"/>
      <c r="C20" s="39"/>
      <c r="D20" s="39">
        <v>2</v>
      </c>
      <c r="E20" s="39"/>
      <c r="F20" s="39"/>
      <c r="G20" s="39"/>
      <c r="H20" s="39">
        <v>2</v>
      </c>
    </row>
    <row r="21" spans="1:8" x14ac:dyDescent="0.25">
      <c r="A21" s="5" t="s">
        <v>194</v>
      </c>
      <c r="B21" s="39">
        <v>1</v>
      </c>
      <c r="C21" s="39"/>
      <c r="D21" s="39"/>
      <c r="E21" s="39"/>
      <c r="F21" s="39"/>
      <c r="G21" s="39"/>
      <c r="H21" s="39">
        <v>1</v>
      </c>
    </row>
    <row r="22" spans="1:8" x14ac:dyDescent="0.25">
      <c r="A22" s="5" t="s">
        <v>35</v>
      </c>
      <c r="B22" s="39"/>
      <c r="C22" s="39"/>
      <c r="D22" s="39">
        <v>4</v>
      </c>
      <c r="E22" s="39">
        <v>3</v>
      </c>
      <c r="F22" s="39"/>
      <c r="G22" s="39"/>
      <c r="H22" s="39">
        <v>7</v>
      </c>
    </row>
    <row r="23" spans="1:8" x14ac:dyDescent="0.25">
      <c r="A23" s="5" t="s">
        <v>47</v>
      </c>
      <c r="B23" s="39"/>
      <c r="C23" s="39">
        <v>3</v>
      </c>
      <c r="D23" s="39">
        <v>1</v>
      </c>
      <c r="E23" s="39">
        <v>1</v>
      </c>
      <c r="F23" s="39"/>
      <c r="G23" s="39"/>
      <c r="H23" s="39">
        <v>5</v>
      </c>
    </row>
    <row r="24" spans="1:8" x14ac:dyDescent="0.25">
      <c r="A24" s="5" t="s">
        <v>206</v>
      </c>
      <c r="B24" s="39"/>
      <c r="C24" s="39">
        <v>3</v>
      </c>
      <c r="D24" s="39"/>
      <c r="E24" s="39"/>
      <c r="F24" s="39"/>
      <c r="G24" s="39"/>
      <c r="H24" s="39">
        <v>3</v>
      </c>
    </row>
    <row r="25" spans="1:8" x14ac:dyDescent="0.25">
      <c r="A25" s="5" t="s">
        <v>40</v>
      </c>
      <c r="B25" s="39"/>
      <c r="C25" s="39"/>
      <c r="D25" s="39">
        <v>4</v>
      </c>
      <c r="E25" s="39">
        <v>4</v>
      </c>
      <c r="F25" s="39">
        <v>1</v>
      </c>
      <c r="G25" s="39"/>
      <c r="H25" s="39">
        <v>9</v>
      </c>
    </row>
    <row r="26" spans="1:8" x14ac:dyDescent="0.25">
      <c r="A26" s="5" t="s">
        <v>180</v>
      </c>
      <c r="B26" s="39"/>
      <c r="C26" s="39"/>
      <c r="D26" s="39"/>
      <c r="E26" s="39">
        <v>1</v>
      </c>
      <c r="F26" s="39"/>
      <c r="G26" s="39"/>
      <c r="H26" s="39">
        <v>1</v>
      </c>
    </row>
    <row r="27" spans="1:8" x14ac:dyDescent="0.25">
      <c r="A27" s="5" t="s">
        <v>162</v>
      </c>
      <c r="B27" s="39"/>
      <c r="C27" s="39"/>
      <c r="D27" s="39"/>
      <c r="E27" s="39">
        <v>1</v>
      </c>
      <c r="F27" s="39"/>
      <c r="G27" s="39"/>
      <c r="H27" s="39">
        <v>1</v>
      </c>
    </row>
    <row r="28" spans="1:8" x14ac:dyDescent="0.25">
      <c r="A28" s="5" t="s">
        <v>57</v>
      </c>
      <c r="B28" s="39"/>
      <c r="C28" s="39"/>
      <c r="D28" s="39">
        <v>3</v>
      </c>
      <c r="E28" s="39"/>
      <c r="F28" s="39"/>
      <c r="G28" s="39"/>
      <c r="H28" s="39">
        <v>3</v>
      </c>
    </row>
    <row r="29" spans="1:8" x14ac:dyDescent="0.25">
      <c r="A29" s="5" t="s">
        <v>116</v>
      </c>
      <c r="B29" s="39"/>
      <c r="C29" s="39"/>
      <c r="D29" s="39">
        <v>4</v>
      </c>
      <c r="E29" s="39"/>
      <c r="F29" s="39"/>
      <c r="G29" s="39"/>
      <c r="H29" s="39">
        <v>4</v>
      </c>
    </row>
    <row r="30" spans="1:8" x14ac:dyDescent="0.25">
      <c r="A30" s="5" t="s">
        <v>79</v>
      </c>
      <c r="B30" s="39"/>
      <c r="C30" s="39"/>
      <c r="D30" s="39">
        <v>1</v>
      </c>
      <c r="E30" s="39"/>
      <c r="F30" s="39"/>
      <c r="G30" s="39"/>
      <c r="H30" s="39">
        <v>1</v>
      </c>
    </row>
    <row r="31" spans="1:8" x14ac:dyDescent="0.25">
      <c r="A31" s="5" t="s">
        <v>111</v>
      </c>
      <c r="B31" s="39"/>
      <c r="C31" s="39"/>
      <c r="D31" s="39">
        <v>1</v>
      </c>
      <c r="E31" s="39"/>
      <c r="F31" s="39">
        <v>11</v>
      </c>
      <c r="G31" s="39"/>
      <c r="H31" s="39">
        <v>12</v>
      </c>
    </row>
    <row r="32" spans="1:8" x14ac:dyDescent="0.25">
      <c r="A32" s="5" t="s">
        <v>213</v>
      </c>
      <c r="B32" s="39"/>
      <c r="C32" s="39">
        <v>4</v>
      </c>
      <c r="D32" s="39"/>
      <c r="E32" s="39"/>
      <c r="F32" s="39"/>
      <c r="G32" s="39"/>
      <c r="H32" s="39">
        <v>4</v>
      </c>
    </row>
    <row r="33" spans="1:8" x14ac:dyDescent="0.25">
      <c r="A33" s="5" t="s">
        <v>42</v>
      </c>
      <c r="B33" s="39"/>
      <c r="C33" s="39"/>
      <c r="D33" s="39">
        <v>2</v>
      </c>
      <c r="E33" s="39">
        <v>6</v>
      </c>
      <c r="F33" s="39"/>
      <c r="G33" s="39"/>
      <c r="H33" s="39">
        <v>8</v>
      </c>
    </row>
    <row r="34" spans="1:8" x14ac:dyDescent="0.25">
      <c r="A34" s="5" t="s">
        <v>10</v>
      </c>
      <c r="B34" s="39"/>
      <c r="C34" s="39"/>
      <c r="D34" s="39">
        <v>11</v>
      </c>
      <c r="E34" s="39">
        <v>14</v>
      </c>
      <c r="F34" s="39">
        <v>1</v>
      </c>
      <c r="G34" s="39"/>
      <c r="H34" s="39">
        <v>26</v>
      </c>
    </row>
    <row r="35" spans="1:8" x14ac:dyDescent="0.25">
      <c r="A35" s="5" t="s">
        <v>197</v>
      </c>
      <c r="B35" s="39">
        <v>1</v>
      </c>
      <c r="C35" s="39"/>
      <c r="D35" s="39"/>
      <c r="E35" s="39"/>
      <c r="F35" s="39"/>
      <c r="G35" s="39"/>
      <c r="H35" s="39">
        <v>1</v>
      </c>
    </row>
    <row r="36" spans="1:8" x14ac:dyDescent="0.25">
      <c r="A36" s="5" t="s">
        <v>261</v>
      </c>
      <c r="B36" s="39"/>
      <c r="C36" s="39"/>
      <c r="D36" s="39"/>
      <c r="E36" s="39"/>
      <c r="F36" s="39">
        <v>2</v>
      </c>
      <c r="G36" s="39"/>
      <c r="H36" s="39">
        <v>2</v>
      </c>
    </row>
    <row r="37" spans="1:8" x14ac:dyDescent="0.25">
      <c r="A37" s="5" t="s">
        <v>62</v>
      </c>
      <c r="B37" s="39"/>
      <c r="C37" s="39"/>
      <c r="D37" s="39">
        <v>1</v>
      </c>
      <c r="E37" s="39"/>
      <c r="F37" s="39"/>
      <c r="G37" s="39"/>
      <c r="H37" s="39">
        <v>1</v>
      </c>
    </row>
    <row r="38" spans="1:8" x14ac:dyDescent="0.25">
      <c r="A38" s="5" t="s">
        <v>27</v>
      </c>
      <c r="B38" s="39"/>
      <c r="C38" s="39"/>
      <c r="D38" s="39">
        <v>1</v>
      </c>
      <c r="E38" s="39">
        <v>1</v>
      </c>
      <c r="F38" s="39">
        <v>2</v>
      </c>
      <c r="G38" s="39"/>
      <c r="H38" s="39">
        <v>4</v>
      </c>
    </row>
    <row r="39" spans="1:8" x14ac:dyDescent="0.25">
      <c r="A39" s="5" t="s">
        <v>149</v>
      </c>
      <c r="B39" s="39"/>
      <c r="C39" s="39"/>
      <c r="D39" s="39">
        <v>1</v>
      </c>
      <c r="E39" s="39"/>
      <c r="F39" s="39">
        <v>9</v>
      </c>
      <c r="G39" s="39"/>
      <c r="H39" s="39">
        <v>10</v>
      </c>
    </row>
    <row r="40" spans="1:8" x14ac:dyDescent="0.25">
      <c r="A40" s="5" t="s">
        <v>44</v>
      </c>
      <c r="B40" s="39"/>
      <c r="C40" s="39"/>
      <c r="D40" s="39">
        <v>4</v>
      </c>
      <c r="E40" s="39"/>
      <c r="F40" s="39"/>
      <c r="G40" s="39"/>
      <c r="H40" s="39">
        <v>4</v>
      </c>
    </row>
    <row r="41" spans="1:8" x14ac:dyDescent="0.25">
      <c r="A41" s="5" t="s">
        <v>258</v>
      </c>
      <c r="B41" s="39"/>
      <c r="C41" s="39"/>
      <c r="D41" s="39"/>
      <c r="E41" s="39">
        <v>7</v>
      </c>
      <c r="F41" s="39"/>
      <c r="G41" s="39"/>
      <c r="H41" s="39">
        <v>7</v>
      </c>
    </row>
    <row r="42" spans="1:8" x14ac:dyDescent="0.25">
      <c r="A42" s="5" t="s">
        <v>104</v>
      </c>
      <c r="B42" s="39"/>
      <c r="C42" s="39"/>
      <c r="D42" s="39">
        <v>2</v>
      </c>
      <c r="E42" s="39">
        <v>2</v>
      </c>
      <c r="F42" s="39"/>
      <c r="G42" s="39"/>
      <c r="H42" s="39">
        <v>4</v>
      </c>
    </row>
    <row r="43" spans="1:8" x14ac:dyDescent="0.25">
      <c r="A43" s="5" t="s">
        <v>271</v>
      </c>
      <c r="B43" s="39">
        <v>4</v>
      </c>
      <c r="C43" s="39">
        <v>18</v>
      </c>
      <c r="D43" s="39">
        <v>84</v>
      </c>
      <c r="E43" s="39">
        <v>97</v>
      </c>
      <c r="F43" s="39">
        <v>76</v>
      </c>
      <c r="G43" s="39">
        <v>1</v>
      </c>
      <c r="H43" s="39">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0"/>
  <sheetViews>
    <sheetView workbookViewId="0">
      <selection activeCell="C9" sqref="A9:XFD9"/>
    </sheetView>
  </sheetViews>
  <sheetFormatPr defaultRowHeight="15" x14ac:dyDescent="0.25"/>
  <cols>
    <col min="1" max="1" width="13.140625" customWidth="1"/>
    <col min="2" max="2" width="28" customWidth="1"/>
    <col min="3" max="4" width="16.85546875" bestFit="1" customWidth="1"/>
    <col min="5" max="5" width="38" bestFit="1" customWidth="1"/>
    <col min="6" max="6" width="36.85546875" bestFit="1" customWidth="1"/>
    <col min="7" max="7" width="38" bestFit="1" customWidth="1"/>
    <col min="8" max="8" width="36.85546875" bestFit="1" customWidth="1"/>
    <col min="9" max="165" width="8" customWidth="1"/>
    <col min="166" max="202" width="9" customWidth="1"/>
    <col min="203" max="203" width="9.85546875" customWidth="1"/>
    <col min="204" max="204" width="3.7109375" customWidth="1"/>
    <col min="205" max="205" width="7.28515625" customWidth="1"/>
    <col min="206" max="206" width="11.28515625" customWidth="1"/>
    <col min="207" max="207" width="9.85546875" bestFit="1" customWidth="1"/>
    <col min="208" max="208" width="9.85546875" customWidth="1"/>
    <col min="209" max="209" width="9.85546875" bestFit="1" customWidth="1"/>
    <col min="210" max="210" width="9.85546875" customWidth="1"/>
    <col min="211" max="211" width="9.85546875" bestFit="1" customWidth="1"/>
    <col min="212" max="212" width="9.85546875" customWidth="1"/>
    <col min="213" max="213" width="9.85546875" bestFit="1" customWidth="1"/>
    <col min="214" max="220" width="9" customWidth="1"/>
    <col min="221" max="221" width="9.85546875" bestFit="1" customWidth="1"/>
    <col min="222" max="222" width="11.28515625" customWidth="1"/>
    <col min="223" max="223" width="9.85546875" bestFit="1" customWidth="1"/>
    <col min="224" max="224" width="12.85546875" bestFit="1" customWidth="1"/>
    <col min="225" max="225" width="9.85546875" bestFit="1" customWidth="1"/>
    <col min="226" max="226" width="12.85546875" bestFit="1" customWidth="1"/>
    <col min="227" max="227" width="9.85546875" bestFit="1" customWidth="1"/>
    <col min="228" max="228" width="12.85546875" bestFit="1" customWidth="1"/>
    <col min="229" max="229" width="9.85546875" bestFit="1" customWidth="1"/>
    <col min="230" max="230" width="12.85546875" bestFit="1" customWidth="1"/>
    <col min="231" max="231" width="9.85546875" bestFit="1" customWidth="1"/>
    <col min="232" max="232" width="12.85546875" bestFit="1" customWidth="1"/>
    <col min="233" max="233" width="9.85546875" bestFit="1" customWidth="1"/>
    <col min="234" max="234" width="12.85546875" bestFit="1" customWidth="1"/>
    <col min="235" max="235" width="9.85546875" bestFit="1" customWidth="1"/>
    <col min="236" max="236" width="12.85546875" bestFit="1" customWidth="1"/>
    <col min="237" max="237" width="9.85546875" bestFit="1" customWidth="1"/>
    <col min="238" max="238" width="12.85546875" bestFit="1" customWidth="1"/>
    <col min="239" max="240" width="9.85546875" bestFit="1" customWidth="1"/>
    <col min="241" max="241" width="12.85546875" bestFit="1" customWidth="1"/>
    <col min="242" max="242" width="9.85546875" bestFit="1" customWidth="1"/>
    <col min="243" max="243" width="12.85546875" bestFit="1" customWidth="1"/>
    <col min="244" max="244" width="9.85546875" bestFit="1" customWidth="1"/>
    <col min="245" max="245" width="12.85546875" bestFit="1" customWidth="1"/>
    <col min="246" max="246" width="9.85546875" bestFit="1" customWidth="1"/>
    <col min="247" max="247" width="12.85546875" bestFit="1" customWidth="1"/>
    <col min="248" max="248" width="9.85546875" bestFit="1" customWidth="1"/>
    <col min="249" max="249" width="12.85546875" bestFit="1" customWidth="1"/>
    <col min="250" max="251" width="9.85546875" bestFit="1" customWidth="1"/>
    <col min="252" max="252" width="12.85546875" bestFit="1" customWidth="1"/>
    <col min="253" max="253" width="9.85546875" bestFit="1" customWidth="1"/>
    <col min="254" max="254" width="12.85546875" bestFit="1" customWidth="1"/>
    <col min="255" max="255" width="9.85546875" bestFit="1" customWidth="1"/>
    <col min="256" max="256" width="12.85546875" bestFit="1" customWidth="1"/>
    <col min="257" max="257" width="9.85546875" bestFit="1" customWidth="1"/>
    <col min="258" max="258" width="12.85546875" bestFit="1" customWidth="1"/>
    <col min="259" max="259" width="9.85546875" bestFit="1" customWidth="1"/>
    <col min="260" max="260" width="12.85546875" bestFit="1" customWidth="1"/>
    <col min="261" max="261" width="9.85546875" bestFit="1" customWidth="1"/>
    <col min="262" max="262" width="12.85546875" bestFit="1" customWidth="1"/>
    <col min="263" max="264" width="9.85546875" bestFit="1" customWidth="1"/>
    <col min="265" max="265" width="12.85546875" bestFit="1" customWidth="1"/>
    <col min="266" max="266" width="9.85546875" bestFit="1" customWidth="1"/>
    <col min="267" max="267" width="12.85546875" bestFit="1" customWidth="1"/>
    <col min="268" max="268" width="9.85546875" bestFit="1" customWidth="1"/>
    <col min="269" max="269" width="12.85546875" bestFit="1" customWidth="1"/>
    <col min="270" max="270" width="9.85546875" bestFit="1" customWidth="1"/>
    <col min="271" max="271" width="12.85546875" bestFit="1" customWidth="1"/>
    <col min="272" max="272" width="9.85546875" bestFit="1" customWidth="1"/>
    <col min="273" max="273" width="12.85546875" bestFit="1" customWidth="1"/>
    <col min="274" max="274" width="9.85546875" bestFit="1" customWidth="1"/>
    <col min="275" max="275" width="12.85546875" bestFit="1" customWidth="1"/>
    <col min="276" max="276" width="9.85546875" bestFit="1" customWidth="1"/>
    <col min="277" max="277" width="12.85546875" bestFit="1" customWidth="1"/>
    <col min="278" max="279" width="9.85546875" bestFit="1" customWidth="1"/>
    <col min="280" max="280" width="12.85546875" bestFit="1" customWidth="1"/>
    <col min="281" max="281" width="9.85546875" bestFit="1" customWidth="1"/>
    <col min="282" max="282" width="12.85546875" bestFit="1" customWidth="1"/>
    <col min="283" max="283" width="9.85546875" bestFit="1" customWidth="1"/>
    <col min="284" max="284" width="12.85546875" bestFit="1" customWidth="1"/>
    <col min="285" max="285" width="9.85546875" bestFit="1" customWidth="1"/>
    <col min="286" max="286" width="12.85546875" bestFit="1" customWidth="1"/>
    <col min="287" max="287" width="9.85546875" bestFit="1" customWidth="1"/>
    <col min="288" max="288" width="12.85546875" bestFit="1" customWidth="1"/>
    <col min="289" max="289" width="9.85546875" bestFit="1" customWidth="1"/>
    <col min="290" max="290" width="12.85546875" bestFit="1" customWidth="1"/>
    <col min="291" max="291" width="9.85546875" bestFit="1" customWidth="1"/>
    <col min="292" max="292" width="12.85546875" bestFit="1" customWidth="1"/>
    <col min="293" max="293" width="9.85546875" bestFit="1" customWidth="1"/>
    <col min="294" max="294" width="12.85546875" bestFit="1" customWidth="1"/>
    <col min="295" max="295" width="9.85546875" bestFit="1" customWidth="1"/>
    <col min="296" max="296" width="12.85546875" bestFit="1" customWidth="1"/>
    <col min="297" max="297" width="9.85546875" bestFit="1" customWidth="1"/>
    <col min="298" max="298" width="12.85546875" bestFit="1" customWidth="1"/>
    <col min="299" max="299" width="9.85546875" bestFit="1" customWidth="1"/>
    <col min="300" max="300" width="12.85546875" bestFit="1" customWidth="1"/>
    <col min="301" max="301" width="9.85546875" bestFit="1" customWidth="1"/>
    <col min="302" max="302" width="12.85546875" bestFit="1" customWidth="1"/>
    <col min="303" max="304" width="9.85546875" bestFit="1" customWidth="1"/>
    <col min="305" max="305" width="12.85546875" bestFit="1" customWidth="1"/>
    <col min="306" max="306" width="9.85546875" bestFit="1" customWidth="1"/>
    <col min="307" max="307" width="12.85546875" bestFit="1" customWidth="1"/>
    <col min="308" max="308" width="9.85546875" bestFit="1" customWidth="1"/>
    <col min="309" max="309" width="12.85546875" bestFit="1" customWidth="1"/>
    <col min="310" max="310" width="9.85546875" bestFit="1" customWidth="1"/>
    <col min="311" max="311" width="12.85546875" bestFit="1" customWidth="1"/>
    <col min="312" max="312" width="9.85546875" bestFit="1" customWidth="1"/>
    <col min="313" max="313" width="12.85546875" bestFit="1" customWidth="1"/>
    <col min="314" max="315" width="9.85546875" bestFit="1" customWidth="1"/>
    <col min="316" max="316" width="12.85546875" bestFit="1" customWidth="1"/>
    <col min="317" max="317" width="9.85546875" bestFit="1" customWidth="1"/>
    <col min="318" max="318" width="12.85546875" bestFit="1" customWidth="1"/>
    <col min="319" max="319" width="9.85546875" bestFit="1" customWidth="1"/>
    <col min="320" max="320" width="12.85546875" bestFit="1" customWidth="1"/>
    <col min="321" max="321" width="9.85546875" bestFit="1" customWidth="1"/>
    <col min="322" max="322" width="12.85546875" bestFit="1" customWidth="1"/>
    <col min="323" max="323" width="9.85546875" bestFit="1" customWidth="1"/>
    <col min="324" max="324" width="12.85546875" bestFit="1" customWidth="1"/>
    <col min="325" max="325" width="9.85546875" bestFit="1" customWidth="1"/>
    <col min="326" max="326" width="12.85546875" bestFit="1" customWidth="1"/>
    <col min="327" max="327" width="9.85546875" bestFit="1" customWidth="1"/>
    <col min="328" max="328" width="12.85546875" bestFit="1" customWidth="1"/>
    <col min="329" max="329" width="9.85546875" bestFit="1" customWidth="1"/>
    <col min="330" max="330" width="12.85546875" bestFit="1" customWidth="1"/>
    <col min="331" max="331" width="9.85546875" bestFit="1" customWidth="1"/>
    <col min="332" max="332" width="12.85546875" bestFit="1" customWidth="1"/>
    <col min="333" max="333" width="9.85546875" bestFit="1" customWidth="1"/>
    <col min="334" max="334" width="12.85546875" bestFit="1" customWidth="1"/>
    <col min="335" max="335" width="9.85546875" bestFit="1" customWidth="1"/>
    <col min="336" max="336" width="12.85546875" bestFit="1" customWidth="1"/>
    <col min="337" max="337" width="10.85546875" bestFit="1" customWidth="1"/>
    <col min="338" max="338" width="14" bestFit="1" customWidth="1"/>
    <col min="339" max="339" width="10.85546875" bestFit="1" customWidth="1"/>
    <col min="340" max="340" width="14" bestFit="1" customWidth="1"/>
    <col min="341" max="341" width="10.85546875" bestFit="1" customWidth="1"/>
    <col min="342" max="342" width="14" bestFit="1" customWidth="1"/>
    <col min="343" max="343" width="10.85546875" bestFit="1" customWidth="1"/>
    <col min="344" max="344" width="14" bestFit="1" customWidth="1"/>
    <col min="345" max="345" width="10.85546875" bestFit="1" customWidth="1"/>
    <col min="346" max="346" width="14" bestFit="1" customWidth="1"/>
    <col min="347" max="347" width="10.85546875" bestFit="1" customWidth="1"/>
    <col min="348" max="348" width="14" bestFit="1" customWidth="1"/>
    <col min="349" max="349" width="10.85546875" bestFit="1" customWidth="1"/>
    <col min="350" max="350" width="14" bestFit="1" customWidth="1"/>
    <col min="351" max="351" width="10.85546875" bestFit="1" customWidth="1"/>
    <col min="352" max="352" width="14" bestFit="1" customWidth="1"/>
    <col min="353" max="353" width="10.85546875" bestFit="1" customWidth="1"/>
    <col min="354" max="354" width="14" bestFit="1" customWidth="1"/>
    <col min="355" max="355" width="10.85546875" bestFit="1" customWidth="1"/>
    <col min="356" max="356" width="14" bestFit="1" customWidth="1"/>
    <col min="357" max="357" width="10.85546875" bestFit="1" customWidth="1"/>
    <col min="358" max="358" width="14" bestFit="1" customWidth="1"/>
    <col min="359" max="359" width="10.85546875" bestFit="1" customWidth="1"/>
    <col min="360" max="360" width="14" bestFit="1" customWidth="1"/>
    <col min="361" max="361" width="10.85546875" bestFit="1" customWidth="1"/>
    <col min="362" max="362" width="14" bestFit="1" customWidth="1"/>
    <col min="363" max="363" width="10.85546875" bestFit="1" customWidth="1"/>
    <col min="364" max="364" width="14" bestFit="1" customWidth="1"/>
    <col min="365" max="365" width="10.85546875" bestFit="1" customWidth="1"/>
    <col min="366" max="366" width="14" bestFit="1" customWidth="1"/>
    <col min="367" max="367" width="10.85546875" bestFit="1" customWidth="1"/>
    <col min="368" max="368" width="14" bestFit="1" customWidth="1"/>
    <col min="369" max="369" width="10.85546875" bestFit="1" customWidth="1"/>
    <col min="370" max="370" width="14" bestFit="1" customWidth="1"/>
    <col min="371" max="371" width="10.85546875" bestFit="1" customWidth="1"/>
    <col min="372" max="372" width="14" bestFit="1" customWidth="1"/>
    <col min="373" max="373" width="10.85546875" bestFit="1" customWidth="1"/>
    <col min="374" max="374" width="14" bestFit="1" customWidth="1"/>
    <col min="375" max="375" width="10.85546875" bestFit="1" customWidth="1"/>
    <col min="376" max="376" width="14" bestFit="1" customWidth="1"/>
    <col min="377" max="379" width="10.85546875" bestFit="1" customWidth="1"/>
    <col min="380" max="380" width="14" bestFit="1" customWidth="1"/>
    <col min="381" max="381" width="10.85546875" bestFit="1" customWidth="1"/>
    <col min="382" max="382" width="14" bestFit="1" customWidth="1"/>
    <col min="383" max="383" width="10.85546875" bestFit="1" customWidth="1"/>
    <col min="384" max="384" width="14" bestFit="1" customWidth="1"/>
    <col min="385" max="385" width="10.85546875" bestFit="1" customWidth="1"/>
    <col min="386" max="386" width="14" bestFit="1" customWidth="1"/>
    <col min="387" max="387" width="10.85546875" bestFit="1" customWidth="1"/>
    <col min="388" max="388" width="14" bestFit="1" customWidth="1"/>
    <col min="389" max="389" width="10.85546875" bestFit="1" customWidth="1"/>
    <col min="390" max="390" width="14" bestFit="1" customWidth="1"/>
    <col min="391" max="391" width="10.85546875" bestFit="1" customWidth="1"/>
    <col min="392" max="392" width="14" bestFit="1" customWidth="1"/>
    <col min="393" max="393" width="10.85546875" bestFit="1" customWidth="1"/>
    <col min="394" max="394" width="14" bestFit="1" customWidth="1"/>
    <col min="395" max="395" width="10.85546875" bestFit="1" customWidth="1"/>
    <col min="396" max="396" width="14" bestFit="1" customWidth="1"/>
    <col min="397" max="397" width="10.85546875" bestFit="1" customWidth="1"/>
    <col min="398" max="398" width="14" bestFit="1" customWidth="1"/>
    <col min="399" max="399" width="10.85546875" bestFit="1" customWidth="1"/>
    <col min="400" max="400" width="14" bestFit="1" customWidth="1"/>
    <col min="401" max="401" width="10.85546875" bestFit="1" customWidth="1"/>
    <col min="402" max="402" width="14" bestFit="1" customWidth="1"/>
    <col min="403" max="403" width="10.85546875" bestFit="1" customWidth="1"/>
    <col min="404" max="404" width="14" bestFit="1" customWidth="1"/>
    <col min="405" max="405" width="10.85546875" bestFit="1" customWidth="1"/>
    <col min="406" max="406" width="14" bestFit="1" customWidth="1"/>
    <col min="407" max="407" width="10.85546875" bestFit="1" customWidth="1"/>
    <col min="408" max="408" width="14" bestFit="1" customWidth="1"/>
    <col min="409" max="409" width="10.85546875" bestFit="1" customWidth="1"/>
    <col min="410" max="410" width="14" bestFit="1" customWidth="1"/>
    <col min="411" max="411" width="10.85546875" bestFit="1" customWidth="1"/>
    <col min="412" max="412" width="14" bestFit="1" customWidth="1"/>
    <col min="413" max="414" width="11.7109375" bestFit="1" customWidth="1"/>
    <col min="415" max="415" width="14.85546875" bestFit="1" customWidth="1"/>
    <col min="416" max="416" width="5.5703125" customWidth="1"/>
    <col min="417" max="417" width="8.5703125" customWidth="1"/>
    <col min="419" max="419" width="12.140625" bestFit="1" customWidth="1"/>
    <col min="420" max="420" width="11.28515625" bestFit="1" customWidth="1"/>
  </cols>
  <sheetData>
    <row r="3" spans="1:8" x14ac:dyDescent="0.25">
      <c r="A3" s="4" t="s">
        <v>272</v>
      </c>
      <c r="B3" t="s">
        <v>273</v>
      </c>
      <c r="C3" t="s">
        <v>274</v>
      </c>
      <c r="D3" t="s">
        <v>275</v>
      </c>
      <c r="E3" t="s">
        <v>276</v>
      </c>
      <c r="F3" t="s">
        <v>277</v>
      </c>
      <c r="G3" t="s">
        <v>278</v>
      </c>
      <c r="H3" t="s">
        <v>279</v>
      </c>
    </row>
    <row r="4" spans="1:8" x14ac:dyDescent="0.25">
      <c r="A4" s="5">
        <v>2013</v>
      </c>
      <c r="B4" s="8">
        <v>13596500</v>
      </c>
      <c r="C4" s="7">
        <f>GETPIVOTDATA("Total Offering Amount",$A$3,"Date",2013)*5</f>
        <v>67982500</v>
      </c>
      <c r="D4" s="7">
        <f>GETPIVOTDATA("Total Offering Amount",$A$3,"Date",2013)*9</f>
        <v>122368500</v>
      </c>
      <c r="E4" s="8">
        <f>C4*0.4322</f>
        <v>29382036.5</v>
      </c>
      <c r="F4" s="8">
        <f>C4*0.375</f>
        <v>25493437.5</v>
      </c>
      <c r="G4" s="8">
        <f>D4*0.4322</f>
        <v>52887665.699999996</v>
      </c>
      <c r="H4" s="8">
        <f>D4*0.375</f>
        <v>45888187.5</v>
      </c>
    </row>
    <row r="5" spans="1:8" x14ac:dyDescent="0.25">
      <c r="A5" s="5">
        <v>2014</v>
      </c>
      <c r="B5" s="8">
        <v>94343900</v>
      </c>
      <c r="C5" s="7">
        <f>GETPIVOTDATA("Total Offering Amount",$A$3,"Date",2014)*5</f>
        <v>471719500</v>
      </c>
      <c r="D5" s="7">
        <f>GETPIVOTDATA("Total Offering Amount",$A$3,"Date",2014)*9</f>
        <v>849095100</v>
      </c>
      <c r="E5" s="8">
        <f t="shared" ref="E5:E9" si="0">C5*0.4322</f>
        <v>203877167.89999998</v>
      </c>
      <c r="F5" s="8">
        <f t="shared" ref="F5:F9" si="1">C5*0.375</f>
        <v>176894812.5</v>
      </c>
      <c r="G5" s="8">
        <f t="shared" ref="G5:G9" si="2">D5*0.4322</f>
        <v>366978902.21999997</v>
      </c>
      <c r="H5" s="8">
        <f t="shared" ref="H5:H9" si="3">D5*0.375</f>
        <v>318410662.5</v>
      </c>
    </row>
    <row r="6" spans="1:8" x14ac:dyDescent="0.25">
      <c r="A6" s="5">
        <v>2015</v>
      </c>
      <c r="B6" s="8">
        <v>487962863</v>
      </c>
      <c r="C6" s="7">
        <f>GETPIVOTDATA("Total Offering Amount",$A$3,"Date",2015)*5</f>
        <v>2439814315</v>
      </c>
      <c r="D6" s="7">
        <f>GETPIVOTDATA("Total Offering Amount",$A$3,"Date",2015)*9</f>
        <v>4391665767</v>
      </c>
      <c r="E6" s="8">
        <f t="shared" si="0"/>
        <v>1054487746.943</v>
      </c>
      <c r="F6" s="8">
        <f t="shared" si="1"/>
        <v>914930368.125</v>
      </c>
      <c r="G6" s="8">
        <f t="shared" si="2"/>
        <v>1898077944.4973998</v>
      </c>
      <c r="H6" s="8">
        <f t="shared" si="3"/>
        <v>1646874662.625</v>
      </c>
    </row>
    <row r="7" spans="1:8" x14ac:dyDescent="0.25">
      <c r="A7" s="5">
        <v>2016</v>
      </c>
      <c r="B7" s="8">
        <v>618367388</v>
      </c>
      <c r="C7" s="7">
        <f>GETPIVOTDATA("Total Offering Amount",$A$3,"Date",2016)*5</f>
        <v>3091836940</v>
      </c>
      <c r="D7" s="7">
        <f>GETPIVOTDATA("Total Offering Amount",$A$3,"Date",2016)*9</f>
        <v>5565306492</v>
      </c>
      <c r="E7" s="8">
        <f t="shared" si="0"/>
        <v>1336291925.4679999</v>
      </c>
      <c r="F7" s="8">
        <f t="shared" si="1"/>
        <v>1159438852.5</v>
      </c>
      <c r="G7" s="8">
        <f t="shared" si="2"/>
        <v>2405325465.8424001</v>
      </c>
      <c r="H7" s="8">
        <f t="shared" si="3"/>
        <v>2086989934.5</v>
      </c>
    </row>
    <row r="8" spans="1:8" x14ac:dyDescent="0.25">
      <c r="A8" s="5">
        <v>2017</v>
      </c>
      <c r="B8" s="8">
        <v>535470262</v>
      </c>
      <c r="C8" s="7">
        <f>GETPIVOTDATA("Total Offering Amount",$A$3,"Date",2017)*5</f>
        <v>2677351310</v>
      </c>
      <c r="D8" s="7">
        <f>GETPIVOTDATA("Total Offering Amount",$A$3,"Date",2017)*9</f>
        <v>4819232358</v>
      </c>
      <c r="E8" s="8">
        <f t="shared" si="0"/>
        <v>1157151236.1819999</v>
      </c>
      <c r="F8" s="8">
        <f t="shared" si="1"/>
        <v>1004006741.25</v>
      </c>
      <c r="G8" s="8">
        <f t="shared" si="2"/>
        <v>2082872225.1276</v>
      </c>
      <c r="H8" s="8">
        <f t="shared" si="3"/>
        <v>1807212134.25</v>
      </c>
    </row>
    <row r="9" spans="1:8" x14ac:dyDescent="0.25">
      <c r="A9" s="5">
        <v>2018</v>
      </c>
      <c r="B9" s="8">
        <v>1500000</v>
      </c>
      <c r="C9" s="7">
        <f>GETPIVOTDATA("Total Offering Amount",$A$3,"Date",2018)*5</f>
        <v>7500000</v>
      </c>
      <c r="D9" s="7">
        <f>GETPIVOTDATA("Total Offering Amount",$A$3,"Date",2018)*9</f>
        <v>13500000</v>
      </c>
      <c r="E9" s="8">
        <f t="shared" si="0"/>
        <v>3241500</v>
      </c>
      <c r="F9" s="8">
        <f t="shared" si="1"/>
        <v>2812500</v>
      </c>
      <c r="G9" s="8">
        <f t="shared" si="2"/>
        <v>5834700</v>
      </c>
      <c r="H9" s="8">
        <f t="shared" si="3"/>
        <v>5062500</v>
      </c>
    </row>
    <row r="10" spans="1:8" x14ac:dyDescent="0.25">
      <c r="A10" s="5" t="s">
        <v>271</v>
      </c>
      <c r="B10" s="8">
        <v>1751240913</v>
      </c>
      <c r="F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Documentation</vt:lpstr>
      <vt:lpstr>Data</vt:lpstr>
      <vt:lpstr>Figures</vt:lpstr>
      <vt:lpstr>Tables</vt:lpstr>
      <vt:lpstr>Offering Amount by Signer</vt:lpstr>
      <vt:lpstr>Deal Count by Signer</vt:lpstr>
      <vt:lpstr>Aggregates</vt:lpstr>
    </vt:vector>
  </TitlesOfParts>
  <Company>The Brookings Institution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Ng</dc:creator>
  <cp:lastModifiedBy>Adam Looney</cp:lastModifiedBy>
  <dcterms:created xsi:type="dcterms:W3CDTF">2018-04-25T12:28:52Z</dcterms:created>
  <dcterms:modified xsi:type="dcterms:W3CDTF">2018-04-26T17:51:02Z</dcterms:modified>
</cp:coreProperties>
</file>