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Summary" sheetId="1" r:id="rId1"/>
    <sheet name="Future Treasury Rate" sheetId="4" r:id="rId2"/>
  </sheets>
  <calcPr calcId="125725"/>
</workbook>
</file>

<file path=xl/calcChain.xml><?xml version="1.0" encoding="utf-8"?>
<calcChain xmlns="http://schemas.openxmlformats.org/spreadsheetml/2006/main">
  <c r="L25" i="1"/>
  <c r="K25"/>
  <c r="J25"/>
  <c r="I25"/>
  <c r="H25"/>
  <c r="G25"/>
  <c r="F25"/>
  <c r="E25"/>
  <c r="D20"/>
  <c r="D21"/>
  <c r="D22"/>
  <c r="D24"/>
  <c r="E10"/>
  <c r="I3" i="4"/>
  <c r="L22" i="1"/>
  <c r="K22"/>
  <c r="J22"/>
  <c r="I22"/>
  <c r="H22"/>
  <c r="G22"/>
  <c r="F22"/>
  <c r="E22"/>
  <c r="D25" l="1"/>
  <c r="G4" i="4"/>
  <c r="G5"/>
  <c r="G23" i="1" s="1"/>
  <c r="G6" i="4"/>
  <c r="H23" i="1" s="1"/>
  <c r="G7" i="4"/>
  <c r="G8"/>
  <c r="G9"/>
  <c r="G10"/>
  <c r="G11"/>
  <c r="G12"/>
  <c r="G13"/>
  <c r="G14"/>
  <c r="G15"/>
  <c r="G16"/>
  <c r="G17"/>
  <c r="G18"/>
  <c r="G19"/>
  <c r="G20"/>
  <c r="G3"/>
  <c r="E8" i="1"/>
  <c r="E7"/>
  <c r="E23"/>
  <c r="F23"/>
  <c r="I23"/>
  <c r="J23"/>
  <c r="D11" i="4"/>
  <c r="D26"/>
  <c r="D27" s="1"/>
  <c r="D28" s="1"/>
  <c r="D29" s="1"/>
  <c r="D30" s="1"/>
  <c r="D31" s="1"/>
  <c r="D32" s="1"/>
  <c r="D33" s="1"/>
  <c r="D34" s="1"/>
  <c r="L21" i="1"/>
  <c r="K21"/>
  <c r="J21"/>
  <c r="I21"/>
  <c r="H21"/>
  <c r="G21"/>
  <c r="F21"/>
  <c r="E21"/>
  <c r="D9" i="4"/>
  <c r="I27" i="1" l="1"/>
  <c r="L27"/>
  <c r="K27"/>
  <c r="J27"/>
  <c r="E27"/>
  <c r="H27"/>
  <c r="G27"/>
  <c r="F27"/>
  <c r="K23"/>
  <c r="D23" s="1"/>
  <c r="L23"/>
  <c r="D14" i="4" l="1"/>
  <c r="D13"/>
</calcChain>
</file>

<file path=xl/sharedStrings.xml><?xml version="1.0" encoding="utf-8"?>
<sst xmlns="http://schemas.openxmlformats.org/spreadsheetml/2006/main" count="101" uniqueCount="60">
  <si>
    <t xml:space="preserve">Subsidized Stafford Loans </t>
  </si>
  <si>
    <t>Notes:</t>
  </si>
  <si>
    <t>Subsidized</t>
  </si>
  <si>
    <t>Unsubsidized</t>
  </si>
  <si>
    <t>Senate Democrats</t>
  </si>
  <si>
    <t>Interest Rate on Unsubsidized Loans</t>
  </si>
  <si>
    <t>Interest Rate on Subsidized Loans</t>
  </si>
  <si>
    <t>http://www.treasury.gov/resource-center/data-chart-center/interest-rates/Pages/TextView.aspx?data=yield</t>
  </si>
  <si>
    <t>Maturity</t>
  </si>
  <si>
    <r>
      <t>T-Bill Rate</t>
    </r>
    <r>
      <rPr>
        <vertAlign val="superscript"/>
        <sz val="11"/>
        <color theme="1"/>
        <rFont val="Calibri"/>
        <family val="2"/>
        <scheme val="minor"/>
      </rPr>
      <t>1</t>
    </r>
  </si>
  <si>
    <t>-</t>
  </si>
  <si>
    <t>Percent Subsidized</t>
  </si>
  <si>
    <t>Proposal</t>
  </si>
  <si>
    <t>then</t>
  </si>
  <si>
    <t xml:space="preserve">Term </t>
  </si>
  <si>
    <t>Current Law</t>
  </si>
  <si>
    <t>Senator Warren</t>
  </si>
  <si>
    <t xml:space="preserve">Obama </t>
  </si>
  <si>
    <t xml:space="preserve">Monthly </t>
  </si>
  <si>
    <t xml:space="preserve">(1) Based on Treasury Yeild Curve from September 2013 </t>
  </si>
  <si>
    <t>*</t>
  </si>
  <si>
    <t>(*) Imputed</t>
  </si>
  <si>
    <t>(2) Forward rate implied by arbitrage pricing theory</t>
  </si>
  <si>
    <r>
      <t>Implied 10-yr Treasury Rate</t>
    </r>
    <r>
      <rPr>
        <vertAlign val="superscript"/>
        <sz val="11"/>
        <color theme="1"/>
        <rFont val="Calibri"/>
        <family val="2"/>
        <scheme val="minor"/>
      </rPr>
      <t>2</t>
    </r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</si>
  <si>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</si>
  <si>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</si>
  <si>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</si>
  <si>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</si>
  <si>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</si>
  <si>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</si>
  <si>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</si>
  <si>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</si>
  <si>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</si>
  <si>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</si>
  <si>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</si>
  <si>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</si>
  <si>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</si>
  <si>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</si>
  <si>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</si>
  <si>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</si>
  <si>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</si>
  <si>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</si>
  <si>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Spread Over Market Rate</t>
  </si>
  <si>
    <t xml:space="preserve">Fixed Rate </t>
  </si>
  <si>
    <t>(Based on Spring 2017 Graduation)</t>
  </si>
  <si>
    <t>Payment</t>
  </si>
  <si>
    <t>Bipartisan Senate</t>
  </si>
  <si>
    <t>Borrowing by year</t>
  </si>
  <si>
    <t>Average 10 year Treasury Rate  2017-26</t>
  </si>
  <si>
    <t>2016-17</t>
  </si>
  <si>
    <t>2015-16</t>
  </si>
  <si>
    <t>2014-15</t>
  </si>
  <si>
    <t>2013-14</t>
  </si>
  <si>
    <r>
      <t>Borrower Profile</t>
    </r>
    <r>
      <rPr>
        <vertAlign val="superscript"/>
        <sz val="11"/>
        <color theme="1"/>
        <rFont val="Calibri"/>
        <family val="2"/>
        <scheme val="minor"/>
      </rPr>
      <t>1</t>
    </r>
  </si>
  <si>
    <t>(years)</t>
  </si>
  <si>
    <t>Unsubsidized Stafford Loans</t>
  </si>
  <si>
    <t>(1) Default borrower profile portrays dependent undergraduate student borrowing maximum allowed by law</t>
  </si>
  <si>
    <t>Total Borowing</t>
  </si>
  <si>
    <t>(2) Payments calculated using average interest rate over life of loan based on expected changes in Treasury rates</t>
  </si>
  <si>
    <r>
      <t>House Republicans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</si>
</sst>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164" formatCode="&quot;$&quot;#,##0"/>
    <numFmt numFmtId="165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0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3" borderId="0" xfId="0" applyFill="1"/>
    <xf numFmtId="10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/>
    </xf>
    <xf numFmtId="10" fontId="4" fillId="2" borderId="0" xfId="1" applyNumberFormat="1" applyFont="1" applyFill="1" applyBorder="1" applyAlignment="1">
      <alignment horizontal="center"/>
    </xf>
    <xf numFmtId="10" fontId="0" fillId="2" borderId="0" xfId="1" applyNumberFormat="1" applyFont="1" applyFill="1" applyBorder="1" applyAlignment="1">
      <alignment horizontal="center"/>
    </xf>
    <xf numFmtId="9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164" fontId="0" fillId="3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10" fontId="0" fillId="3" borderId="0" xfId="0" applyNumberFormat="1" applyFont="1" applyFill="1"/>
    <xf numFmtId="0" fontId="5" fillId="3" borderId="0" xfId="2" applyFill="1" applyAlignment="1" applyProtection="1"/>
    <xf numFmtId="164" fontId="0" fillId="2" borderId="0" xfId="0" applyNumberFormat="1" applyFont="1" applyFill="1" applyBorder="1" applyAlignment="1">
      <alignment horizontal="left"/>
    </xf>
    <xf numFmtId="10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49" fontId="0" fillId="2" borderId="3" xfId="0" applyNumberForma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65" fontId="0" fillId="2" borderId="6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 vertical="top" wrapText="1"/>
    </xf>
    <xf numFmtId="10" fontId="0" fillId="2" borderId="4" xfId="1" applyNumberFormat="1" applyFont="1" applyFill="1" applyBorder="1" applyAlignment="1">
      <alignment horizontal="center" vertical="top" wrapText="1"/>
    </xf>
    <xf numFmtId="10" fontId="0" fillId="2" borderId="6" xfId="1" applyNumberFormat="1" applyFont="1" applyFill="1" applyBorder="1" applyAlignment="1">
      <alignment horizontal="center" vertical="top" wrapText="1"/>
    </xf>
    <xf numFmtId="0" fontId="0" fillId="4" borderId="0" xfId="0" applyFill="1" applyBorder="1" applyAlignment="1"/>
    <xf numFmtId="0" fontId="0" fillId="3" borderId="0" xfId="0" applyFont="1" applyFill="1" applyBorder="1" applyAlignment="1">
      <alignment horizontal="center"/>
    </xf>
    <xf numFmtId="165" fontId="0" fillId="3" borderId="0" xfId="0" applyNumberFormat="1" applyFont="1" applyFill="1" applyBorder="1" applyAlignment="1">
      <alignment horizontal="center"/>
    </xf>
    <xf numFmtId="0" fontId="5" fillId="3" borderId="0" xfId="2" applyFill="1" applyAlignment="1" applyProtection="1">
      <alignment horizontal="left"/>
    </xf>
    <xf numFmtId="165" fontId="0" fillId="2" borderId="1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10" fontId="2" fillId="2" borderId="0" xfId="0" applyNumberFormat="1" applyFont="1" applyFill="1" applyBorder="1" applyAlignment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49" fontId="0" fillId="3" borderId="0" xfId="0" applyNumberFormat="1" applyFill="1" applyBorder="1"/>
    <xf numFmtId="8" fontId="0" fillId="2" borderId="0" xfId="0" applyNumberFormat="1" applyFill="1" applyBorder="1"/>
    <xf numFmtId="0" fontId="7" fillId="4" borderId="0" xfId="0" applyFont="1" applyFill="1" applyBorder="1"/>
    <xf numFmtId="164" fontId="7" fillId="4" borderId="0" xfId="0" applyNumberFormat="1" applyFont="1" applyFill="1" applyBorder="1" applyAlignment="1">
      <alignment horizontal="center"/>
    </xf>
    <xf numFmtId="7" fontId="6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552451</xdr:colOff>
      <xdr:row>2</xdr:row>
      <xdr:rowOff>85725</xdr:rowOff>
    </xdr:from>
    <xdr:to>
      <xdr:col>18</xdr:col>
      <xdr:colOff>95250</xdr:colOff>
      <xdr:row>7</xdr:row>
      <xdr:rowOff>152400</xdr:rowOff>
    </xdr:to>
    <xdr:sp macro="" textlink="">
      <xdr:nvSpPr>
        <xdr:cNvPr id="2" name="TextBox 1"/>
        <xdr:cNvSpPr txBox="1"/>
      </xdr:nvSpPr>
      <xdr:spPr>
        <a:xfrm>
          <a:off x="3943351" y="466725"/>
          <a:ext cx="6848474" cy="8572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400"/>
            <a:t>Student Loan Interest</a:t>
          </a:r>
          <a:r>
            <a:rPr lang="en-US" sz="2400" baseline="0"/>
            <a:t> Rate Proposal Calculator</a:t>
          </a:r>
          <a:br>
            <a:rPr lang="en-US" sz="2400" baseline="0"/>
          </a:br>
          <a:r>
            <a:rPr lang="en-US" sz="1600" baseline="0"/>
            <a:t>(fields with red text can be manipulated )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reasury.gov/resource-center/data-chart-center/interest-rates/Pages/TextView.aspx?data=yie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39"/>
  <sheetViews>
    <sheetView tabSelected="1" workbookViewId="0">
      <selection activeCell="C24" sqref="C24"/>
    </sheetView>
  </sheetViews>
  <sheetFormatPr defaultRowHeight="15"/>
  <cols>
    <col min="1" max="1" width="1.5703125" style="49" customWidth="1"/>
    <col min="2" max="2" width="2.5703125" style="49" customWidth="1"/>
    <col min="3" max="3" width="18.85546875" style="49" customWidth="1"/>
    <col min="4" max="4" width="9.5703125" style="49" bestFit="1" customWidth="1"/>
    <col min="5" max="8" width="8.7109375" style="49" customWidth="1"/>
    <col min="9" max="12" width="8.7109375" style="50" customWidth="1"/>
    <col min="13" max="13" width="7.42578125" style="49" customWidth="1"/>
    <col min="14" max="14" width="5.42578125" style="49" customWidth="1"/>
    <col min="15" max="15" width="6.7109375" style="49" customWidth="1"/>
    <col min="16" max="18" width="13.7109375" style="49" customWidth="1"/>
    <col min="19" max="20" width="12.7109375" style="49" customWidth="1"/>
    <col min="21" max="21" width="12.85546875" style="49" bestFit="1" customWidth="1"/>
    <col min="22" max="16384" width="9.140625" style="49"/>
  </cols>
  <sheetData>
    <row r="2" spans="2:19">
      <c r="B2" s="14"/>
      <c r="C2" s="14"/>
      <c r="D2" s="14"/>
      <c r="E2" s="14"/>
      <c r="F2" s="14"/>
    </row>
    <row r="3" spans="2:19" ht="17.25">
      <c r="B3" s="57" t="s">
        <v>53</v>
      </c>
      <c r="C3" s="57"/>
      <c r="D3" s="57"/>
      <c r="E3" s="57"/>
      <c r="F3" s="57"/>
    </row>
    <row r="4" spans="2:19">
      <c r="B4" s="14"/>
      <c r="C4" s="57" t="s">
        <v>44</v>
      </c>
      <c r="D4" s="57"/>
      <c r="E4" s="57"/>
      <c r="F4" s="57"/>
    </row>
    <row r="5" spans="2:19">
      <c r="B5" s="14"/>
      <c r="C5" s="15"/>
      <c r="D5" s="15"/>
      <c r="E5" s="15"/>
      <c r="F5" s="15"/>
    </row>
    <row r="6" spans="2:19">
      <c r="B6" s="12"/>
      <c r="C6" s="12"/>
      <c r="D6" s="12"/>
      <c r="E6" s="13"/>
      <c r="F6" s="12"/>
    </row>
    <row r="7" spans="2:19">
      <c r="B7" s="12"/>
      <c r="C7" s="12" t="s">
        <v>0</v>
      </c>
      <c r="D7" s="12"/>
      <c r="E7" s="2">
        <f>E10*E11</f>
        <v>19000</v>
      </c>
      <c r="F7" s="12"/>
    </row>
    <row r="8" spans="2:19">
      <c r="B8" s="12"/>
      <c r="C8" s="12" t="s">
        <v>55</v>
      </c>
      <c r="D8" s="12"/>
      <c r="E8" s="2">
        <f>(1-E10)*E11</f>
        <v>8000</v>
      </c>
      <c r="F8" s="12"/>
    </row>
    <row r="9" spans="2:19">
      <c r="B9" s="12"/>
      <c r="C9" s="12"/>
      <c r="D9" s="12"/>
      <c r="E9" s="2"/>
      <c r="F9" s="12"/>
    </row>
    <row r="10" spans="2:19">
      <c r="B10" s="12"/>
      <c r="C10" s="12" t="s">
        <v>11</v>
      </c>
      <c r="D10" s="12"/>
      <c r="E10" s="10">
        <f>19000/27000</f>
        <v>0.70370370370370372</v>
      </c>
      <c r="F10" s="12"/>
    </row>
    <row r="11" spans="2:19">
      <c r="B11" s="12"/>
      <c r="C11" s="12" t="s">
        <v>57</v>
      </c>
      <c r="D11" s="12"/>
      <c r="E11" s="11">
        <v>27000</v>
      </c>
      <c r="F11" s="12"/>
    </row>
    <row r="12" spans="2:19">
      <c r="B12" s="12"/>
      <c r="C12" s="12"/>
      <c r="D12" s="12"/>
      <c r="E12" s="12"/>
      <c r="F12" s="12"/>
    </row>
    <row r="14" spans="2:19">
      <c r="B14" s="14"/>
      <c r="C14" s="14"/>
      <c r="D14" s="14"/>
      <c r="E14" s="42"/>
      <c r="F14" s="42"/>
      <c r="G14" s="42"/>
      <c r="H14" s="42"/>
      <c r="I14" s="42"/>
      <c r="J14" s="42"/>
      <c r="K14" s="42"/>
      <c r="L14" s="42"/>
      <c r="M14" s="14"/>
      <c r="N14" s="14"/>
      <c r="O14" s="14"/>
      <c r="P14" s="14"/>
      <c r="Q14" s="14"/>
      <c r="R14" s="14"/>
      <c r="S14" s="14"/>
    </row>
    <row r="15" spans="2:19">
      <c r="B15" s="14"/>
      <c r="C15" s="59" t="s">
        <v>12</v>
      </c>
      <c r="D15" s="15" t="s">
        <v>18</v>
      </c>
      <c r="E15" s="57" t="s">
        <v>6</v>
      </c>
      <c r="F15" s="57"/>
      <c r="G15" s="57"/>
      <c r="H15" s="57"/>
      <c r="I15" s="57" t="s">
        <v>5</v>
      </c>
      <c r="J15" s="57"/>
      <c r="K15" s="57"/>
      <c r="L15" s="57"/>
      <c r="M15" s="57" t="s">
        <v>43</v>
      </c>
      <c r="N15" s="57"/>
      <c r="O15" s="57"/>
      <c r="P15" s="57"/>
      <c r="Q15" s="57" t="s">
        <v>42</v>
      </c>
      <c r="R15" s="57"/>
      <c r="S15" s="15" t="s">
        <v>14</v>
      </c>
    </row>
    <row r="16" spans="2:19">
      <c r="B16" s="14"/>
      <c r="C16" s="59"/>
      <c r="D16" s="15" t="s">
        <v>45</v>
      </c>
      <c r="E16" s="15" t="s">
        <v>52</v>
      </c>
      <c r="F16" s="15" t="s">
        <v>51</v>
      </c>
      <c r="G16" s="15" t="s">
        <v>50</v>
      </c>
      <c r="H16" s="15" t="s">
        <v>49</v>
      </c>
      <c r="I16" s="15" t="s">
        <v>52</v>
      </c>
      <c r="J16" s="15" t="s">
        <v>51</v>
      </c>
      <c r="K16" s="15" t="s">
        <v>50</v>
      </c>
      <c r="L16" s="15" t="s">
        <v>49</v>
      </c>
      <c r="M16" s="58" t="s">
        <v>2</v>
      </c>
      <c r="N16" s="58"/>
      <c r="O16" s="58"/>
      <c r="P16" s="47" t="s">
        <v>3</v>
      </c>
      <c r="Q16" s="47" t="s">
        <v>2</v>
      </c>
      <c r="R16" s="47" t="s">
        <v>3</v>
      </c>
      <c r="S16" s="15" t="s">
        <v>54</v>
      </c>
    </row>
    <row r="17" spans="2:21"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47"/>
      <c r="N17" s="47"/>
      <c r="O17" s="47"/>
      <c r="P17" s="47"/>
      <c r="Q17" s="47"/>
      <c r="R17" s="47"/>
      <c r="S17" s="15"/>
    </row>
    <row r="18" spans="2:21"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47"/>
      <c r="N18" s="47"/>
      <c r="O18" s="47"/>
      <c r="P18" s="47"/>
      <c r="Q18" s="47"/>
      <c r="R18" s="47"/>
      <c r="S18" s="15"/>
    </row>
    <row r="19" spans="2:21"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2"/>
      <c r="Q19" s="12"/>
      <c r="R19" s="12"/>
      <c r="S19" s="13"/>
    </row>
    <row r="20" spans="2:21">
      <c r="B20" s="12"/>
      <c r="C20" s="12" t="s">
        <v>15</v>
      </c>
      <c r="D20" s="55">
        <f>-(PMT(E20/12,12*S20,0.25*$E$7)+PMT(F20/12,12*S20,0.25*$E$7)+PMT(G20/12,12*S20,0.25*$E$7)+PMT(H20/12,12*S20,0.25*$E$7)+PMT(I20/12,12*S20,(1+I20)^4*(0.25*$E$8))+PMT(J20/12,12*S20,(1+J20)^3*0.25*$E$8)+PMT(K20/12,12*S20,$E$8*0.25*(1+K20)^2)+PMT(L20/12,12*S20,(1+L20)*0.25*$E$8))</f>
        <v>327.46875634353728</v>
      </c>
      <c r="E20" s="4">
        <v>6.8000000000000005E-2</v>
      </c>
      <c r="F20" s="4">
        <v>6.8000000000000005E-2</v>
      </c>
      <c r="G20" s="4">
        <v>6.8000000000000005E-2</v>
      </c>
      <c r="H20" s="4">
        <v>6.8000000000000005E-2</v>
      </c>
      <c r="I20" s="4">
        <v>6.8000000000000005E-2</v>
      </c>
      <c r="J20" s="4">
        <v>6.8000000000000005E-2</v>
      </c>
      <c r="K20" s="4">
        <v>6.8000000000000005E-2</v>
      </c>
      <c r="L20" s="4">
        <v>6.8000000000000005E-2</v>
      </c>
      <c r="M20" s="56">
        <v>6.8</v>
      </c>
      <c r="N20" s="56"/>
      <c r="O20" s="56"/>
      <c r="P20" s="6">
        <v>6.8000000000000005E-2</v>
      </c>
      <c r="Q20" s="13" t="s">
        <v>10</v>
      </c>
      <c r="R20" s="13" t="s">
        <v>10</v>
      </c>
      <c r="S20" s="5">
        <v>10</v>
      </c>
    </row>
    <row r="21" spans="2:21">
      <c r="B21" s="12"/>
      <c r="C21" s="12" t="s">
        <v>16</v>
      </c>
      <c r="D21" s="55">
        <f>-(PMT(E21/12,12*S21,0.25*$E$7)+PMT(F21/12,12*S21,0.25*$E$7)+PMT(G21/12,12*S21,0.25*$E$7)+PMT(H21/12,12*S21,0.25*$E$7)+PMT(I21/12,12*S21,(1+I21)^4*(0.25*$E$8))+PMT(J21/12,12*S21,(1+J21)^3*0.25*$E$8)+PMT(K21/12,12*S21,$E$8*0.25*(1+K21)^2)+PMT(L21/12,12*S21,(1+L21)*0.25*$E$8))</f>
        <v>313.90422349784922</v>
      </c>
      <c r="E21" s="4">
        <f>M21</f>
        <v>7.4999999999999997E-3</v>
      </c>
      <c r="F21" s="4">
        <f>O21</f>
        <v>6.8000000000000005E-2</v>
      </c>
      <c r="G21" s="4">
        <f>O21</f>
        <v>6.8000000000000005E-2</v>
      </c>
      <c r="H21" s="4">
        <f>O21</f>
        <v>6.8000000000000005E-2</v>
      </c>
      <c r="I21" s="4">
        <f>P21</f>
        <v>6.8000000000000005E-2</v>
      </c>
      <c r="J21" s="4">
        <f>P21</f>
        <v>6.8000000000000005E-2</v>
      </c>
      <c r="K21" s="4">
        <f>P21</f>
        <v>6.8000000000000005E-2</v>
      </c>
      <c r="L21" s="4">
        <f>P21</f>
        <v>6.8000000000000005E-2</v>
      </c>
      <c r="M21" s="7">
        <v>7.4999999999999997E-3</v>
      </c>
      <c r="N21" s="7" t="s">
        <v>13</v>
      </c>
      <c r="O21" s="6">
        <v>6.8000000000000005E-2</v>
      </c>
      <c r="P21" s="6">
        <v>6.8000000000000005E-2</v>
      </c>
      <c r="Q21" s="13"/>
      <c r="R21" s="13"/>
      <c r="S21" s="5">
        <v>10</v>
      </c>
    </row>
    <row r="22" spans="2:21">
      <c r="B22" s="12"/>
      <c r="C22" s="12" t="s">
        <v>4</v>
      </c>
      <c r="D22" s="55">
        <f>-(PMT(E22/12,12*S22,0.25*$E$7)+PMT(F22/12,12*S22,0.25*$E$7)+PMT(G22/12,12*S22,0.25*$E$7)+PMT(H22/12,12*S22,0.25*$E$7)+PMT(I22/12,12*S22,(1+I22)^4*(0.25*$E$8))+PMT(J22/12,12*S22,(1+J22)^3*0.25*$E$8)+PMT(K22/12,12*S22,$E$8*0.25*(1+K22)^2)+PMT(L22/12,12*S22,(1+L22)*0.25*$E$8))</f>
        <v>311.6396439598019</v>
      </c>
      <c r="E22" s="4">
        <f>M22</f>
        <v>3.4000000000000002E-2</v>
      </c>
      <c r="F22" s="4">
        <f>M22</f>
        <v>3.4000000000000002E-2</v>
      </c>
      <c r="G22" s="4">
        <f>O22</f>
        <v>6.8000000000000005E-2</v>
      </c>
      <c r="H22" s="4">
        <f>O22</f>
        <v>6.8000000000000005E-2</v>
      </c>
      <c r="I22" s="4">
        <f>P22</f>
        <v>6.8000000000000005E-2</v>
      </c>
      <c r="J22" s="4">
        <f>P22</f>
        <v>6.8000000000000005E-2</v>
      </c>
      <c r="K22" s="4">
        <f>P22</f>
        <v>6.8000000000000005E-2</v>
      </c>
      <c r="L22" s="4">
        <f>P22</f>
        <v>6.8000000000000005E-2</v>
      </c>
      <c r="M22" s="48">
        <v>3.4000000000000002E-2</v>
      </c>
      <c r="N22" s="6" t="s">
        <v>13</v>
      </c>
      <c r="O22" s="6">
        <v>6.8000000000000005E-2</v>
      </c>
      <c r="P22" s="6">
        <v>6.8000000000000005E-2</v>
      </c>
      <c r="Q22" s="13" t="s">
        <v>10</v>
      </c>
      <c r="R22" s="13" t="s">
        <v>10</v>
      </c>
      <c r="S22" s="5">
        <v>10</v>
      </c>
    </row>
    <row r="23" spans="2:21">
      <c r="B23" s="12"/>
      <c r="C23" s="12" t="s">
        <v>17</v>
      </c>
      <c r="D23" s="55">
        <f>-(PMT(E23/12,12*S23,E27)+PMT(F23/12,12*S23,F27)+PMT(G23/12,12*S23,G27)+PMT(H23/12,12*S23,H27)+PMT(I23/12,12*S23,(1+I23)^4*(I27))+PMT(J23/12,12*S23,(1+J23)^3*J27)+PMT(K23/12,12*S23,K27*(1+K23)^2)+PMT(L23/12,12*S23,(1+L23)*L27))</f>
        <v>280.53565753944696</v>
      </c>
      <c r="E23" s="1">
        <f>Q23+'Future Treasury Rate'!G3</f>
        <v>2.7423316482463236E-2</v>
      </c>
      <c r="F23" s="1">
        <f>Q23+'Future Treasury Rate'!G4</f>
        <v>2.9650902711481433E-2</v>
      </c>
      <c r="G23" s="1">
        <f>Q23+'Future Treasury Rate'!G5</f>
        <v>3.1852182582092908E-2</v>
      </c>
      <c r="H23" s="1">
        <f>Q23+'Future Treasury Rate'!G6</f>
        <v>3.3731176245263367E-2</v>
      </c>
      <c r="I23" s="1">
        <f>R23+'Future Treasury Rate'!G3</f>
        <v>4.7423316482463236E-2</v>
      </c>
      <c r="J23" s="1">
        <f>R23+'Future Treasury Rate'!G4</f>
        <v>4.9650902711481433E-2</v>
      </c>
      <c r="K23" s="1">
        <f>R23+'Future Treasury Rate'!G5</f>
        <v>5.1852182582092905E-2</v>
      </c>
      <c r="L23" s="1">
        <f>R23+'Future Treasury Rate'!G6</f>
        <v>5.3731176245263364E-2</v>
      </c>
      <c r="M23" s="8" t="s">
        <v>10</v>
      </c>
      <c r="N23" s="8"/>
      <c r="O23" s="8"/>
      <c r="P23" s="8" t="s">
        <v>10</v>
      </c>
      <c r="Q23" s="7">
        <v>9.2999999999999992E-3</v>
      </c>
      <c r="R23" s="7">
        <v>2.93E-2</v>
      </c>
      <c r="S23" s="5">
        <v>10</v>
      </c>
    </row>
    <row r="24" spans="2:21" ht="15" customHeight="1">
      <c r="B24" s="12"/>
      <c r="C24" s="12" t="s">
        <v>59</v>
      </c>
      <c r="D24" s="55">
        <f>-(PMT((Q24+'Future Treasury Rate'!I3)/12,12*S24, $E$7)+PMT((R24+'Future Treasury Rate'!I3)/12,12*S24,(1+R24+'Future Treasury Rate'!I3)^4*I27)+PMT((R24+'Future Treasury Rate'!I3)/12,12*S24,J27)+PMT((R24+'Future Treasury Rate'!I3)/12,12*S24,K27)+PMT((R24+'Future Treasury Rate'!I3)/12,12*S24,L27))</f>
        <v>297.42037716200241</v>
      </c>
      <c r="E24" s="9" t="s">
        <v>10</v>
      </c>
      <c r="F24" s="9" t="s">
        <v>10</v>
      </c>
      <c r="G24" s="9" t="s">
        <v>10</v>
      </c>
      <c r="H24" s="9" t="s">
        <v>10</v>
      </c>
      <c r="I24" s="9" t="s">
        <v>10</v>
      </c>
      <c r="J24" s="9" t="s">
        <v>10</v>
      </c>
      <c r="K24" s="9" t="s">
        <v>10</v>
      </c>
      <c r="L24" s="9" t="s">
        <v>10</v>
      </c>
      <c r="M24" s="8" t="s">
        <v>10</v>
      </c>
      <c r="N24" s="8"/>
      <c r="O24" s="8"/>
      <c r="P24" s="8" t="s">
        <v>10</v>
      </c>
      <c r="Q24" s="7">
        <v>2.5000000000000001E-2</v>
      </c>
      <c r="R24" s="7">
        <v>2.5000000000000001E-2</v>
      </c>
      <c r="S24" s="5">
        <v>10</v>
      </c>
    </row>
    <row r="25" spans="2:21">
      <c r="B25" s="12"/>
      <c r="C25" s="12" t="s">
        <v>46</v>
      </c>
      <c r="D25" s="55">
        <f>-(PMT(E25/12,12*S25,E27)+PMT(F25/12,12*S25,F27)+PMT(G25/12,12*S25,G27)+PMT(H25/12,12*S25,H27)+PMT(I25/12,12*S25,(1+I25)^4*(I27))+PMT(J25/12,12*S25,(1+J25)^3*J27)+PMT(K25/12,12*S25,K27*(1+K25)^2)+PMT(L25/12,12*S25,(1+L25)*L27))</f>
        <v>282.92873075703289</v>
      </c>
      <c r="E25" s="1">
        <f>Q25+'Future Treasury Rate'!G3</f>
        <v>3.7123316482463239E-2</v>
      </c>
      <c r="F25" s="1">
        <f>Q25+'Future Treasury Rate'!G4</f>
        <v>3.9350902711481436E-2</v>
      </c>
      <c r="G25" s="1">
        <f>Q25+'Future Treasury Rate'!G6</f>
        <v>4.3431176245263367E-2</v>
      </c>
      <c r="H25" s="1">
        <f>Q25+'Future Treasury Rate'!G6</f>
        <v>4.3431176245263367E-2</v>
      </c>
      <c r="I25" s="1">
        <f>R25+'Future Treasury Rate'!G3</f>
        <v>3.7123316482463239E-2</v>
      </c>
      <c r="J25" s="1">
        <f>R25+'Future Treasury Rate'!G4</f>
        <v>3.9350902711481436E-2</v>
      </c>
      <c r="K25" s="1">
        <f>R25+'Future Treasury Rate'!G5</f>
        <v>4.1552182582092909E-2</v>
      </c>
      <c r="L25" s="1">
        <f>R25+'Future Treasury Rate'!G6</f>
        <v>4.3431176245263367E-2</v>
      </c>
      <c r="M25" s="12"/>
      <c r="N25" s="12"/>
      <c r="O25" s="12"/>
      <c r="P25" s="12"/>
      <c r="Q25" s="6">
        <v>1.9E-2</v>
      </c>
      <c r="R25" s="6">
        <v>1.9E-2</v>
      </c>
      <c r="S25" s="5">
        <v>10</v>
      </c>
    </row>
    <row r="26" spans="2:21">
      <c r="B26" s="12"/>
      <c r="C26" s="12"/>
      <c r="D26" s="12"/>
      <c r="E26" s="52"/>
      <c r="F26" s="2"/>
      <c r="G26" s="2"/>
      <c r="H26" s="2"/>
      <c r="I26" s="2"/>
      <c r="J26" s="2"/>
      <c r="K26" s="2"/>
      <c r="L26" s="2"/>
      <c r="M26" s="12"/>
      <c r="N26" s="12"/>
      <c r="O26" s="12"/>
      <c r="P26" s="12"/>
      <c r="Q26" s="12"/>
      <c r="R26" s="13"/>
      <c r="S26" s="12"/>
      <c r="T26" s="50"/>
      <c r="U26" s="50"/>
    </row>
    <row r="27" spans="2:21">
      <c r="B27" s="14"/>
      <c r="C27" s="53" t="s">
        <v>47</v>
      </c>
      <c r="D27" s="53"/>
      <c r="E27" s="54">
        <f>3500/19000*E7</f>
        <v>3500</v>
      </c>
      <c r="F27" s="54">
        <f>4500/19000*E7</f>
        <v>4500</v>
      </c>
      <c r="G27" s="54">
        <f>5500/19000*E7</f>
        <v>5500</v>
      </c>
      <c r="H27" s="54">
        <f>5500/19000*E7</f>
        <v>5500</v>
      </c>
      <c r="I27" s="54">
        <f>E8/4</f>
        <v>2000</v>
      </c>
      <c r="J27" s="54">
        <f>E8/4</f>
        <v>2000</v>
      </c>
      <c r="K27" s="54">
        <f>E8/4</f>
        <v>2000</v>
      </c>
      <c r="L27" s="54">
        <f>E8/4</f>
        <v>2000</v>
      </c>
      <c r="M27" s="14"/>
      <c r="N27" s="14"/>
      <c r="O27" s="14"/>
      <c r="P27" s="14"/>
      <c r="Q27" s="14"/>
      <c r="R27" s="14"/>
      <c r="S27" s="14"/>
    </row>
    <row r="28" spans="2:21"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15"/>
      <c r="M28" s="14"/>
      <c r="N28" s="14"/>
      <c r="O28" s="14"/>
      <c r="P28" s="14"/>
      <c r="Q28" s="14"/>
      <c r="R28" s="14"/>
      <c r="S28" s="14"/>
    </row>
    <row r="29" spans="2:21">
      <c r="C29" s="49" t="s">
        <v>1</v>
      </c>
    </row>
    <row r="30" spans="2:21">
      <c r="C30" s="49" t="s">
        <v>56</v>
      </c>
    </row>
    <row r="31" spans="2:21">
      <c r="C31" s="49" t="s">
        <v>58</v>
      </c>
      <c r="D31" s="51"/>
    </row>
    <row r="39" spans="8:12">
      <c r="H39" s="50"/>
      <c r="L39" s="49"/>
    </row>
  </sheetData>
  <mergeCells count="9">
    <mergeCell ref="C15:C16"/>
    <mergeCell ref="B3:F3"/>
    <mergeCell ref="C4:F4"/>
    <mergeCell ref="M20:O20"/>
    <mergeCell ref="E15:H15"/>
    <mergeCell ref="I15:L15"/>
    <mergeCell ref="Q15:R15"/>
    <mergeCell ref="M15:P15"/>
    <mergeCell ref="M16:O16"/>
  </mergeCells>
  <pageMargins left="0.7" right="0.7" top="0.75" bottom="0.75" header="0.3" footer="0.3"/>
  <pageSetup orientation="landscape" r:id="rId1"/>
  <ignoredErrors>
    <ignoredError sqref="F21:F22 G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Y41"/>
  <sheetViews>
    <sheetView workbookViewId="0">
      <selection activeCell="I3" sqref="I3"/>
    </sheetView>
  </sheetViews>
  <sheetFormatPr defaultRowHeight="15"/>
  <cols>
    <col min="1" max="1" width="9.140625" style="17"/>
    <col min="2" max="2" width="8.5703125" style="19" bestFit="1" customWidth="1"/>
    <col min="3" max="3" width="2" style="19" bestFit="1" customWidth="1"/>
    <col min="4" max="4" width="11" style="19" customWidth="1"/>
    <col min="5" max="5" width="9.140625" style="17"/>
    <col min="6" max="6" width="12.42578125" style="19" customWidth="1"/>
    <col min="7" max="7" width="17" style="19" customWidth="1"/>
    <col min="8" max="8" width="7.28515625" style="19" customWidth="1"/>
    <col min="9" max="9" width="8.140625" style="19" bestFit="1" customWidth="1"/>
    <col min="10" max="25" width="7.7109375" style="19" customWidth="1"/>
    <col min="26" max="16384" width="9.140625" style="17"/>
  </cols>
  <sheetData>
    <row r="1" spans="2:24" ht="15.75" thickBot="1">
      <c r="C1" s="16"/>
      <c r="F1" s="16"/>
      <c r="G1" s="1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" thickBot="1">
      <c r="B2" s="34" t="s">
        <v>8</v>
      </c>
      <c r="C2" s="33"/>
      <c r="D2" s="39" t="s">
        <v>9</v>
      </c>
      <c r="F2" s="60" t="s">
        <v>23</v>
      </c>
      <c r="G2" s="61"/>
      <c r="H2" s="16"/>
      <c r="I2" s="62" t="s">
        <v>48</v>
      </c>
      <c r="J2" s="62"/>
      <c r="K2" s="62"/>
      <c r="L2" s="62"/>
      <c r="M2" s="6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2:24" ht="15.75" thickTop="1">
      <c r="B3" s="35">
        <v>8.3333333333333329E-2</v>
      </c>
      <c r="C3" s="23"/>
      <c r="D3" s="40">
        <v>1E-3</v>
      </c>
      <c r="E3" s="21"/>
      <c r="F3" s="29" t="s">
        <v>24</v>
      </c>
      <c r="G3" s="30">
        <f>((1+D16)^B16/(1+D6)^B6)^0.1-1</f>
        <v>1.8123316482463236E-2</v>
      </c>
      <c r="I3" s="46">
        <f>AVERAGE(G7:G16)</f>
        <v>2.9463588558905428E-2</v>
      </c>
      <c r="J3" s="46"/>
      <c r="K3" s="46"/>
      <c r="L3" s="46"/>
      <c r="M3" s="46"/>
    </row>
    <row r="4" spans="2:24">
      <c r="B4" s="35">
        <v>2.5000000000000001E-3</v>
      </c>
      <c r="C4" s="24"/>
      <c r="D4" s="40">
        <v>1E-3</v>
      </c>
      <c r="E4" s="21"/>
      <c r="F4" s="29" t="s">
        <v>25</v>
      </c>
      <c r="G4" s="30">
        <f t="shared" ref="G4:G20" si="0">((1+D17)^B17/(1+D7)^B7)^0.1-1</f>
        <v>2.0350902711481433E-2</v>
      </c>
    </row>
    <row r="5" spans="2:24">
      <c r="B5" s="36">
        <v>0.5</v>
      </c>
      <c r="C5" s="24"/>
      <c r="D5" s="40">
        <v>1.4000000000000002E-3</v>
      </c>
      <c r="E5" s="21"/>
      <c r="F5" s="29" t="s">
        <v>26</v>
      </c>
      <c r="G5" s="30">
        <f t="shared" si="0"/>
        <v>2.2552182582092906E-2</v>
      </c>
    </row>
    <row r="6" spans="2:24">
      <c r="B6" s="35">
        <v>1</v>
      </c>
      <c r="C6" s="25"/>
      <c r="D6" s="40">
        <v>1.6000000000000001E-3</v>
      </c>
      <c r="E6" s="21"/>
      <c r="F6" s="29" t="s">
        <v>27</v>
      </c>
      <c r="G6" s="30">
        <f t="shared" si="0"/>
        <v>2.4431176245263364E-2</v>
      </c>
    </row>
    <row r="7" spans="2:24">
      <c r="B7" s="35">
        <v>2</v>
      </c>
      <c r="C7" s="25"/>
      <c r="D7" s="40">
        <v>2.3E-3</v>
      </c>
      <c r="E7" s="21"/>
      <c r="F7" s="29" t="s">
        <v>28</v>
      </c>
      <c r="G7" s="30">
        <f t="shared" si="0"/>
        <v>2.6140287372800497E-2</v>
      </c>
    </row>
    <row r="8" spans="2:24">
      <c r="B8" s="35">
        <v>3</v>
      </c>
      <c r="C8" s="25"/>
      <c r="D8" s="40">
        <v>3.0999999999999999E-3</v>
      </c>
      <c r="E8" s="21"/>
      <c r="F8" s="29" t="s">
        <v>29</v>
      </c>
      <c r="G8" s="30">
        <f t="shared" si="0"/>
        <v>2.3601415492089828E-2</v>
      </c>
    </row>
    <row r="9" spans="2:24">
      <c r="B9" s="37">
        <v>4</v>
      </c>
      <c r="C9" s="26" t="s">
        <v>20</v>
      </c>
      <c r="D9" s="40">
        <f>(D10+D8)/2</f>
        <v>4.6499999999999996E-3</v>
      </c>
      <c r="E9" s="21"/>
      <c r="F9" s="29" t="s">
        <v>30</v>
      </c>
      <c r="G9" s="30">
        <f t="shared" si="0"/>
        <v>2.8334729982917528E-2</v>
      </c>
    </row>
    <row r="10" spans="2:24">
      <c r="B10" s="35">
        <v>5</v>
      </c>
      <c r="C10" s="25"/>
      <c r="D10" s="40">
        <v>6.1999999999999998E-3</v>
      </c>
      <c r="E10" s="21"/>
      <c r="F10" s="29" t="s">
        <v>31</v>
      </c>
      <c r="G10" s="30">
        <f t="shared" si="0"/>
        <v>2.9173660601721219E-2</v>
      </c>
    </row>
    <row r="11" spans="2:24">
      <c r="B11" s="37">
        <v>6</v>
      </c>
      <c r="C11" s="25"/>
      <c r="D11" s="40">
        <f>D10+(D10+D12)/2</f>
        <v>1.4450000000000001E-2</v>
      </c>
      <c r="E11" s="21"/>
      <c r="F11" s="29" t="s">
        <v>32</v>
      </c>
      <c r="G11" s="30">
        <f t="shared" si="0"/>
        <v>2.9778465310924762E-2</v>
      </c>
    </row>
    <row r="12" spans="2:24">
      <c r="B12" s="35">
        <v>7</v>
      </c>
      <c r="C12" s="25"/>
      <c r="D12" s="40">
        <v>1.03E-2</v>
      </c>
      <c r="E12" s="21"/>
      <c r="F12" s="29" t="s">
        <v>33</v>
      </c>
      <c r="G12" s="30">
        <f t="shared" si="0"/>
        <v>3.0149621025691298E-2</v>
      </c>
    </row>
    <row r="13" spans="2:24">
      <c r="B13" s="35">
        <v>8</v>
      </c>
      <c r="C13" s="25"/>
      <c r="D13" s="40">
        <f>D12+($D$15-$D$12)/3</f>
        <v>1.2166666666666668E-2</v>
      </c>
      <c r="E13" s="21"/>
      <c r="F13" s="29" t="s">
        <v>34</v>
      </c>
      <c r="G13" s="30">
        <f t="shared" si="0"/>
        <v>3.0900237620538507E-2</v>
      </c>
    </row>
    <row r="14" spans="2:24">
      <c r="B14" s="35">
        <v>9</v>
      </c>
      <c r="C14" s="25"/>
      <c r="D14" s="40">
        <f>D13+($D$15-$D$12)/3</f>
        <v>1.4033333333333335E-2</v>
      </c>
      <c r="E14" s="21"/>
      <c r="F14" s="29" t="s">
        <v>35</v>
      </c>
      <c r="G14" s="30">
        <f t="shared" si="0"/>
        <v>3.1586170764493104E-2</v>
      </c>
    </row>
    <row r="15" spans="2:24">
      <c r="B15" s="37">
        <v>10</v>
      </c>
      <c r="C15" s="25"/>
      <c r="D15" s="40">
        <v>1.5900000000000001E-2</v>
      </c>
      <c r="E15" s="21"/>
      <c r="F15" s="29" t="s">
        <v>36</v>
      </c>
      <c r="G15" s="30">
        <f t="shared" si="0"/>
        <v>3.2207396067798211E-2</v>
      </c>
    </row>
    <row r="16" spans="2:24">
      <c r="B16" s="35">
        <v>11</v>
      </c>
      <c r="C16" s="27" t="s">
        <v>20</v>
      </c>
      <c r="D16" s="40">
        <v>1.661E-2</v>
      </c>
      <c r="E16" s="21"/>
      <c r="F16" s="29" t="s">
        <v>37</v>
      </c>
      <c r="G16" s="30">
        <f t="shared" si="0"/>
        <v>3.2763901350079339E-2</v>
      </c>
    </row>
    <row r="17" spans="2:8">
      <c r="B17" s="37">
        <v>12</v>
      </c>
      <c r="C17" s="27" t="s">
        <v>20</v>
      </c>
      <c r="D17" s="40">
        <v>1.7319999999999999E-2</v>
      </c>
      <c r="E17" s="21"/>
      <c r="F17" s="29" t="s">
        <v>38</v>
      </c>
      <c r="G17" s="30">
        <f t="shared" si="0"/>
        <v>3.3255686611304958E-2</v>
      </c>
    </row>
    <row r="18" spans="2:8">
      <c r="B18" s="35">
        <v>13</v>
      </c>
      <c r="C18" s="27" t="s">
        <v>20</v>
      </c>
      <c r="D18" s="40">
        <v>1.8030000000000001E-2</v>
      </c>
      <c r="E18" s="21"/>
      <c r="F18" s="29" t="s">
        <v>39</v>
      </c>
      <c r="G18" s="30">
        <f t="shared" si="0"/>
        <v>3.3682763999015819E-2</v>
      </c>
    </row>
    <row r="19" spans="2:8">
      <c r="B19" s="35">
        <v>14</v>
      </c>
      <c r="C19" s="27" t="s">
        <v>20</v>
      </c>
      <c r="D19" s="40">
        <v>1.874E-2</v>
      </c>
      <c r="E19" s="21"/>
      <c r="F19" s="29" t="s">
        <v>40</v>
      </c>
      <c r="G19" s="30">
        <f t="shared" si="0"/>
        <v>3.4045157771878554E-2</v>
      </c>
    </row>
    <row r="20" spans="2:8" ht="15.75" thickBot="1">
      <c r="B20" s="35">
        <v>15</v>
      </c>
      <c r="C20" s="27" t="s">
        <v>20</v>
      </c>
      <c r="D20" s="40">
        <v>1.9449999999999999E-2</v>
      </c>
      <c r="E20" s="21"/>
      <c r="F20" s="31" t="s">
        <v>41</v>
      </c>
      <c r="G20" s="32">
        <f t="shared" si="0"/>
        <v>3.4342904259572871E-2</v>
      </c>
    </row>
    <row r="21" spans="2:8">
      <c r="B21" s="37">
        <v>16</v>
      </c>
      <c r="C21" s="27" t="s">
        <v>20</v>
      </c>
      <c r="D21" s="40">
        <v>2.0160000000000001E-2</v>
      </c>
      <c r="E21" s="21"/>
    </row>
    <row r="22" spans="2:8">
      <c r="B22" s="35">
        <v>17</v>
      </c>
      <c r="C22" s="27" t="s">
        <v>20</v>
      </c>
      <c r="D22" s="40">
        <v>2.0870000000000003E-2</v>
      </c>
      <c r="E22" s="21"/>
      <c r="F22" s="43"/>
      <c r="G22" s="43"/>
    </row>
    <row r="23" spans="2:8">
      <c r="B23" s="37">
        <v>18</v>
      </c>
      <c r="C23" s="27" t="s">
        <v>20</v>
      </c>
      <c r="D23" s="40">
        <v>2.1580000000000005E-2</v>
      </c>
      <c r="E23" s="21"/>
      <c r="F23" s="43"/>
      <c r="G23" s="44"/>
      <c r="H23" s="17"/>
    </row>
    <row r="24" spans="2:8">
      <c r="B24" s="35">
        <v>19</v>
      </c>
      <c r="C24" s="27" t="s">
        <v>20</v>
      </c>
      <c r="D24" s="40">
        <v>2.2290000000000004E-2</v>
      </c>
      <c r="E24" s="21"/>
      <c r="F24" s="43"/>
      <c r="G24" s="43"/>
    </row>
    <row r="25" spans="2:8">
      <c r="B25" s="35">
        <v>20</v>
      </c>
      <c r="C25" s="27"/>
      <c r="D25" s="40">
        <v>2.3E-2</v>
      </c>
      <c r="E25" s="21"/>
      <c r="F25" s="43"/>
      <c r="G25" s="43"/>
    </row>
    <row r="26" spans="2:8">
      <c r="B26" s="35">
        <v>21</v>
      </c>
      <c r="C26" s="27" t="s">
        <v>20</v>
      </c>
      <c r="D26" s="40">
        <f t="shared" ref="D26:D34" si="1">D25+($D$35-$D$25)/10</f>
        <v>2.3390000000000001E-2</v>
      </c>
      <c r="E26" s="21"/>
    </row>
    <row r="27" spans="2:8">
      <c r="B27" s="37">
        <v>22</v>
      </c>
      <c r="C27" s="27" t="s">
        <v>20</v>
      </c>
      <c r="D27" s="40">
        <f t="shared" si="1"/>
        <v>2.3780000000000003E-2</v>
      </c>
      <c r="E27" s="21"/>
    </row>
    <row r="28" spans="2:8">
      <c r="B28" s="35">
        <v>23</v>
      </c>
      <c r="C28" s="27" t="s">
        <v>20</v>
      </c>
      <c r="D28" s="40">
        <f t="shared" si="1"/>
        <v>2.4170000000000004E-2</v>
      </c>
      <c r="E28" s="21"/>
    </row>
    <row r="29" spans="2:8">
      <c r="B29" s="37">
        <v>24</v>
      </c>
      <c r="C29" s="27" t="s">
        <v>20</v>
      </c>
      <c r="D29" s="40">
        <f t="shared" si="1"/>
        <v>2.4560000000000005E-2</v>
      </c>
      <c r="E29" s="21"/>
    </row>
    <row r="30" spans="2:8">
      <c r="B30" s="35">
        <v>25</v>
      </c>
      <c r="C30" s="27" t="s">
        <v>20</v>
      </c>
      <c r="D30" s="40">
        <f t="shared" si="1"/>
        <v>2.4950000000000007E-2</v>
      </c>
      <c r="E30" s="21"/>
    </row>
    <row r="31" spans="2:8">
      <c r="B31" s="35">
        <v>26</v>
      </c>
      <c r="C31" s="27" t="s">
        <v>20</v>
      </c>
      <c r="D31" s="40">
        <f t="shared" si="1"/>
        <v>2.5340000000000008E-2</v>
      </c>
      <c r="E31" s="21"/>
    </row>
    <row r="32" spans="2:8">
      <c r="B32" s="35">
        <v>27</v>
      </c>
      <c r="C32" s="27" t="s">
        <v>20</v>
      </c>
      <c r="D32" s="40">
        <f t="shared" si="1"/>
        <v>2.573000000000001E-2</v>
      </c>
      <c r="E32" s="21"/>
    </row>
    <row r="33" spans="2:5">
      <c r="B33" s="37">
        <v>28</v>
      </c>
      <c r="C33" s="27" t="s">
        <v>20</v>
      </c>
      <c r="D33" s="40">
        <f t="shared" si="1"/>
        <v>2.6120000000000011E-2</v>
      </c>
      <c r="E33" s="21"/>
    </row>
    <row r="34" spans="2:5">
      <c r="B34" s="35">
        <v>29</v>
      </c>
      <c r="C34" s="27" t="s">
        <v>20</v>
      </c>
      <c r="D34" s="40">
        <f t="shared" si="1"/>
        <v>2.6510000000000013E-2</v>
      </c>
      <c r="E34" s="21"/>
    </row>
    <row r="35" spans="2:5" ht="15.75" thickBot="1">
      <c r="B35" s="38">
        <v>30</v>
      </c>
      <c r="C35" s="28"/>
      <c r="D35" s="41">
        <v>2.69E-2</v>
      </c>
      <c r="E35" s="21"/>
    </row>
    <row r="36" spans="2:5">
      <c r="C36" s="17"/>
      <c r="E36" s="21"/>
    </row>
    <row r="37" spans="2:5">
      <c r="B37" s="20" t="s">
        <v>1</v>
      </c>
      <c r="C37" s="3"/>
    </row>
    <row r="38" spans="2:5">
      <c r="B38" s="20" t="s">
        <v>19</v>
      </c>
      <c r="C38" s="3"/>
    </row>
    <row r="39" spans="2:5">
      <c r="B39" s="45" t="s">
        <v>7</v>
      </c>
      <c r="C39" s="22"/>
    </row>
    <row r="40" spans="2:5">
      <c r="B40" s="20" t="s">
        <v>22</v>
      </c>
      <c r="C40" s="3"/>
    </row>
    <row r="41" spans="2:5">
      <c r="B41" s="20" t="s">
        <v>21</v>
      </c>
      <c r="C41" s="3"/>
    </row>
  </sheetData>
  <mergeCells count="2">
    <mergeCell ref="F2:G2"/>
    <mergeCell ref="I2:M2"/>
  </mergeCells>
  <hyperlinks>
    <hyperlink ref="B39" r:id="rId1"/>
  </hyperlinks>
  <pageMargins left="0.7" right="0.7" top="0.75" bottom="0.75" header="0.3" footer="0.3"/>
  <pageSetup orientation="portrait" r:id="rId2"/>
  <ignoredErrors>
    <ignoredError sqref="F3: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Future Treasury Rate</vt:lpstr>
    </vt:vector>
  </TitlesOfParts>
  <Company>The Brookings Institution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Akers</dc:creator>
  <cp:lastModifiedBy>Beth Stone</cp:lastModifiedBy>
  <cp:lastPrinted>2013-06-24T21:36:31Z</cp:lastPrinted>
  <dcterms:created xsi:type="dcterms:W3CDTF">2013-06-20T14:01:40Z</dcterms:created>
  <dcterms:modified xsi:type="dcterms:W3CDTF">2013-06-27T14:03:29Z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319641117</vt:i4>
  </property>
  <property fmtid="{D5CDD505-2E9C-101B-9397-08002B2CF9AE}" pid="3" name="_NewReviewCycle">
    <vt:lpwstr/>
  </property>
  <property fmtid="{D5CDD505-2E9C-101B-9397-08002B2CF9AE}" pid="4" name="_EmailSubject">
    <vt:lpwstr>Chalkboard update</vt:lpwstr>
  </property>
  <property fmtid="{D5CDD505-2E9C-101B-9397-08002B2CF9AE}" pid="5" name="_AuthorEmail">
    <vt:lpwstr>EAkers@brookings.edu</vt:lpwstr>
  </property>
  <property fmtid="{D5CDD505-2E9C-101B-9397-08002B2CF9AE}" pid="6" name="_AuthorEmailDisplayName">
    <vt:lpwstr>Elizabeth Akers</vt:lpwstr>
  </property>
  <property fmtid="{D5CDD505-2E9C-101B-9397-08002B2CF9AE}" pid="7" name="_PreviousAdHocReviewCycleID">
    <vt:i4>-1397527478</vt:i4>
  </property>
  <property fmtid="{D5CDD505-2E9C-101B-9397-08002B2CF9AE}" pid="8" name="_ReviewingToolsShownOnce">
    <vt:lpwstr/>
  </property>
</Properties>
</file>