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Y DATA\Desktop\Renewables Book\"/>
    </mc:Choice>
  </mc:AlternateContent>
  <bookViews>
    <workbookView xWindow="0" yWindow="0" windowWidth="20460" windowHeight="7680" tabRatio="514"/>
  </bookViews>
  <sheets>
    <sheet name="Model" sheetId="2" r:id="rId1"/>
    <sheet name="Notes" sheetId="1" r:id="rId2"/>
  </sheets>
  <definedNames>
    <definedName name="scenario">Model!$D$13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5" i="2" l="1"/>
  <c r="G242" i="2"/>
  <c r="G202" i="2"/>
  <c r="G205" i="2" s="1"/>
  <c r="G190" i="2"/>
  <c r="G195" i="2" s="1"/>
  <c r="G174" i="2"/>
  <c r="G171" i="2"/>
  <c r="G160" i="2"/>
  <c r="G152" i="2"/>
  <c r="G87" i="2"/>
  <c r="G72" i="2"/>
  <c r="G57" i="2"/>
  <c r="G30" i="2"/>
  <c r="E171" i="2"/>
  <c r="E160" i="2"/>
  <c r="E152" i="2"/>
  <c r="E87" i="2"/>
  <c r="D160" i="2"/>
  <c r="D152" i="2"/>
  <c r="D87" i="2"/>
  <c r="C152" i="2"/>
  <c r="C87" i="2"/>
  <c r="B160" i="2"/>
  <c r="B152" i="2"/>
  <c r="B87" i="2"/>
  <c r="F87" i="2"/>
  <c r="I266" i="2"/>
  <c r="I267" i="2"/>
  <c r="I268" i="2"/>
  <c r="I269" i="2"/>
  <c r="I270" i="2"/>
  <c r="I271" i="2"/>
  <c r="I265" i="2"/>
  <c r="I258" i="2"/>
  <c r="I259" i="2"/>
  <c r="I260" i="2"/>
  <c r="I261" i="2"/>
  <c r="I262" i="2"/>
  <c r="I263" i="2"/>
  <c r="I257" i="2"/>
  <c r="J49" i="2"/>
  <c r="K49" i="2"/>
  <c r="L49" i="2"/>
  <c r="M49" i="2"/>
  <c r="N49" i="2"/>
  <c r="O49" i="2"/>
  <c r="P49" i="2"/>
  <c r="Q49" i="2"/>
  <c r="R49" i="2"/>
  <c r="S49" i="2"/>
  <c r="T49" i="2"/>
  <c r="U49" i="2"/>
  <c r="V49" i="2"/>
  <c r="W49" i="2"/>
  <c r="X49" i="2"/>
  <c r="Y49" i="2"/>
  <c r="Z49" i="2"/>
  <c r="AA49" i="2"/>
  <c r="AB49" i="2"/>
  <c r="AC49" i="2"/>
  <c r="AD49" i="2"/>
  <c r="AE49" i="2"/>
  <c r="AF49" i="2"/>
  <c r="AG49" i="2"/>
  <c r="AH49" i="2"/>
  <c r="J50" i="2"/>
  <c r="K50" i="2"/>
  <c r="L50" i="2"/>
  <c r="M50" i="2"/>
  <c r="N50" i="2"/>
  <c r="O50" i="2"/>
  <c r="P50" i="2"/>
  <c r="Q50" i="2"/>
  <c r="R50" i="2"/>
  <c r="S50" i="2"/>
  <c r="T50" i="2"/>
  <c r="U50" i="2"/>
  <c r="V50" i="2"/>
  <c r="W50" i="2"/>
  <c r="X50" i="2"/>
  <c r="Y50" i="2"/>
  <c r="Z50" i="2"/>
  <c r="AA50" i="2"/>
  <c r="AB50" i="2"/>
  <c r="AC50" i="2"/>
  <c r="AD50" i="2"/>
  <c r="AE50" i="2"/>
  <c r="AF50" i="2"/>
  <c r="AG50" i="2"/>
  <c r="AH50" i="2"/>
  <c r="J51" i="2"/>
  <c r="K51" i="2"/>
  <c r="L51" i="2"/>
  <c r="M51" i="2"/>
  <c r="N51" i="2"/>
  <c r="O51" i="2"/>
  <c r="P51" i="2"/>
  <c r="Q51" i="2"/>
  <c r="R51" i="2"/>
  <c r="S51" i="2"/>
  <c r="T51" i="2"/>
  <c r="U51" i="2"/>
  <c r="V51" i="2"/>
  <c r="W51" i="2"/>
  <c r="X51" i="2"/>
  <c r="Y51" i="2"/>
  <c r="Z51" i="2"/>
  <c r="AA51" i="2"/>
  <c r="AB51" i="2"/>
  <c r="AC51" i="2"/>
  <c r="AD51" i="2"/>
  <c r="AE51" i="2"/>
  <c r="AF51" i="2"/>
  <c r="AG51" i="2"/>
  <c r="AH51" i="2"/>
  <c r="J52" i="2"/>
  <c r="K52" i="2"/>
  <c r="L52" i="2"/>
  <c r="M52" i="2"/>
  <c r="N52" i="2"/>
  <c r="O52" i="2"/>
  <c r="P52" i="2"/>
  <c r="Q52" i="2"/>
  <c r="R52" i="2"/>
  <c r="S52" i="2"/>
  <c r="T52" i="2"/>
  <c r="U52" i="2"/>
  <c r="V52" i="2"/>
  <c r="W52" i="2"/>
  <c r="X52" i="2"/>
  <c r="Y52" i="2"/>
  <c r="Z52" i="2"/>
  <c r="AA52" i="2"/>
  <c r="AB52" i="2"/>
  <c r="AC52" i="2"/>
  <c r="AD52" i="2"/>
  <c r="AE52" i="2"/>
  <c r="AF52" i="2"/>
  <c r="AG52" i="2"/>
  <c r="AH52" i="2"/>
  <c r="J53" i="2"/>
  <c r="K53" i="2"/>
  <c r="L53" i="2"/>
  <c r="M53" i="2"/>
  <c r="N53" i="2"/>
  <c r="O53" i="2"/>
  <c r="P53" i="2"/>
  <c r="Q53" i="2"/>
  <c r="R53" i="2"/>
  <c r="S53" i="2"/>
  <c r="T53" i="2"/>
  <c r="U53" i="2"/>
  <c r="V53" i="2"/>
  <c r="W53" i="2"/>
  <c r="X53" i="2"/>
  <c r="Y53" i="2"/>
  <c r="Z53" i="2"/>
  <c r="AA53" i="2"/>
  <c r="AB53" i="2"/>
  <c r="AC53" i="2"/>
  <c r="AD53" i="2"/>
  <c r="AE53" i="2"/>
  <c r="AF53" i="2"/>
  <c r="AG53" i="2"/>
  <c r="AH53" i="2"/>
  <c r="J54" i="2"/>
  <c r="K54" i="2"/>
  <c r="L54" i="2"/>
  <c r="M54" i="2"/>
  <c r="N54" i="2"/>
  <c r="O54" i="2"/>
  <c r="P54" i="2"/>
  <c r="Q54" i="2"/>
  <c r="R54" i="2"/>
  <c r="S54" i="2"/>
  <c r="T54" i="2"/>
  <c r="U54" i="2"/>
  <c r="V54" i="2"/>
  <c r="W54" i="2"/>
  <c r="X54" i="2"/>
  <c r="Y54" i="2"/>
  <c r="Z54" i="2"/>
  <c r="AA54" i="2"/>
  <c r="AB54" i="2"/>
  <c r="AC54" i="2"/>
  <c r="AD54" i="2"/>
  <c r="AE54" i="2"/>
  <c r="AF54" i="2"/>
  <c r="AG54" i="2"/>
  <c r="AH54" i="2"/>
  <c r="J55" i="2"/>
  <c r="K55" i="2"/>
  <c r="L55" i="2"/>
  <c r="M55" i="2"/>
  <c r="N55" i="2"/>
  <c r="O55" i="2"/>
  <c r="P55" i="2"/>
  <c r="Q55" i="2"/>
  <c r="R55" i="2"/>
  <c r="S55" i="2"/>
  <c r="T55" i="2"/>
  <c r="U55" i="2"/>
  <c r="V55" i="2"/>
  <c r="W55" i="2"/>
  <c r="X55" i="2"/>
  <c r="Y55" i="2"/>
  <c r="Z55" i="2"/>
  <c r="AA55" i="2"/>
  <c r="AB55" i="2"/>
  <c r="AC55" i="2"/>
  <c r="AD55" i="2"/>
  <c r="AE55" i="2"/>
  <c r="AF55" i="2"/>
  <c r="AG55" i="2"/>
  <c r="AH55" i="2"/>
  <c r="I50" i="2"/>
  <c r="I51" i="2"/>
  <c r="I52" i="2"/>
  <c r="I53" i="2"/>
  <c r="I54" i="2"/>
  <c r="I55" i="2"/>
  <c r="I49" i="2"/>
  <c r="G37" i="2"/>
  <c r="J219" i="2" l="1"/>
  <c r="AC221" i="2"/>
  <c r="Q221" i="2"/>
  <c r="AB220" i="2"/>
  <c r="P220" i="2"/>
  <c r="AA219" i="2"/>
  <c r="O219" i="2"/>
  <c r="Z218" i="2"/>
  <c r="N218" i="2"/>
  <c r="Y217" i="2"/>
  <c r="M217" i="2"/>
  <c r="W215" i="2"/>
  <c r="K218" i="2"/>
  <c r="AB221" i="2"/>
  <c r="P221" i="2"/>
  <c r="AA220" i="2"/>
  <c r="O220" i="2"/>
  <c r="Z219" i="2"/>
  <c r="N219" i="2"/>
  <c r="Y218" i="2"/>
  <c r="M218" i="2"/>
  <c r="X217" i="2"/>
  <c r="L217" i="2"/>
  <c r="W216" i="2"/>
  <c r="AH215" i="2"/>
  <c r="V215" i="2"/>
  <c r="X216" i="2"/>
  <c r="J218" i="2"/>
  <c r="AA221" i="2"/>
  <c r="O221" i="2"/>
  <c r="Z220" i="2"/>
  <c r="N220" i="2"/>
  <c r="Y219" i="2"/>
  <c r="M219" i="2"/>
  <c r="X218" i="2"/>
  <c r="L218" i="2"/>
  <c r="W217" i="2"/>
  <c r="AH216" i="2"/>
  <c r="V216" i="2"/>
  <c r="AG215" i="2"/>
  <c r="U215" i="2"/>
  <c r="L216" i="2"/>
  <c r="K217" i="2"/>
  <c r="Z221" i="2"/>
  <c r="N221" i="2"/>
  <c r="Y220" i="2"/>
  <c r="M220" i="2"/>
  <c r="X219" i="2"/>
  <c r="L219" i="2"/>
  <c r="W218" i="2"/>
  <c r="AH217" i="2"/>
  <c r="V217" i="2"/>
  <c r="AG216" i="2"/>
  <c r="U216" i="2"/>
  <c r="AF215" i="2"/>
  <c r="T215" i="2"/>
  <c r="J217" i="2"/>
  <c r="Y221" i="2"/>
  <c r="M221" i="2"/>
  <c r="X220" i="2"/>
  <c r="L220" i="2"/>
  <c r="W219" i="2"/>
  <c r="AH218" i="2"/>
  <c r="V218" i="2"/>
  <c r="AG217" i="2"/>
  <c r="U217" i="2"/>
  <c r="AF216" i="2"/>
  <c r="T216" i="2"/>
  <c r="AE215" i="2"/>
  <c r="S215" i="2"/>
  <c r="J215" i="2"/>
  <c r="K216" i="2"/>
  <c r="X221" i="2"/>
  <c r="L221" i="2"/>
  <c r="W220" i="2"/>
  <c r="AH219" i="2"/>
  <c r="V219" i="2"/>
  <c r="AG218" i="2"/>
  <c r="U218" i="2"/>
  <c r="AF217" i="2"/>
  <c r="T217" i="2"/>
  <c r="AE216" i="2"/>
  <c r="S216" i="2"/>
  <c r="AD215" i="2"/>
  <c r="R215" i="2"/>
  <c r="K215" i="2"/>
  <c r="J216" i="2"/>
  <c r="W221" i="2"/>
  <c r="AH220" i="2"/>
  <c r="V220" i="2"/>
  <c r="AG219" i="2"/>
  <c r="U219" i="2"/>
  <c r="AF218" i="2"/>
  <c r="T218" i="2"/>
  <c r="AE217" i="2"/>
  <c r="S217" i="2"/>
  <c r="AD216" i="2"/>
  <c r="R216" i="2"/>
  <c r="AC215" i="2"/>
  <c r="Q215" i="2"/>
  <c r="K221" i="2"/>
  <c r="AH221" i="2"/>
  <c r="V221" i="2"/>
  <c r="AG220" i="2"/>
  <c r="U220" i="2"/>
  <c r="AF219" i="2"/>
  <c r="T219" i="2"/>
  <c r="AE218" i="2"/>
  <c r="S218" i="2"/>
  <c r="AD217" i="2"/>
  <c r="R217" i="2"/>
  <c r="AC216" i="2"/>
  <c r="Q216" i="2"/>
  <c r="AB215" i="2"/>
  <c r="P215" i="2"/>
  <c r="J221" i="2"/>
  <c r="AG221" i="2"/>
  <c r="U221" i="2"/>
  <c r="AF220" i="2"/>
  <c r="T220" i="2"/>
  <c r="AE219" i="2"/>
  <c r="S219" i="2"/>
  <c r="AD218" i="2"/>
  <c r="R218" i="2"/>
  <c r="AC217" i="2"/>
  <c r="Q217" i="2"/>
  <c r="AB216" i="2"/>
  <c r="P216" i="2"/>
  <c r="AA215" i="2"/>
  <c r="O215" i="2"/>
  <c r="K220" i="2"/>
  <c r="AF221" i="2"/>
  <c r="T221" i="2"/>
  <c r="AE220" i="2"/>
  <c r="S220" i="2"/>
  <c r="AD219" i="2"/>
  <c r="R219" i="2"/>
  <c r="AC218" i="2"/>
  <c r="Q218" i="2"/>
  <c r="AB217" i="2"/>
  <c r="P217" i="2"/>
  <c r="AA216" i="2"/>
  <c r="O216" i="2"/>
  <c r="Z215" i="2"/>
  <c r="N215" i="2"/>
  <c r="J220" i="2"/>
  <c r="AE221" i="2"/>
  <c r="S221" i="2"/>
  <c r="AD220" i="2"/>
  <c r="R220" i="2"/>
  <c r="AC219" i="2"/>
  <c r="Q219" i="2"/>
  <c r="AB218" i="2"/>
  <c r="P218" i="2"/>
  <c r="AA217" i="2"/>
  <c r="O217" i="2"/>
  <c r="Z216" i="2"/>
  <c r="N216" i="2"/>
  <c r="Y215" i="2"/>
  <c r="M215" i="2"/>
  <c r="K219" i="2"/>
  <c r="AD221" i="2"/>
  <c r="R221" i="2"/>
  <c r="AC220" i="2"/>
  <c r="Q220" i="2"/>
  <c r="AB219" i="2"/>
  <c r="P219" i="2"/>
  <c r="AA218" i="2"/>
  <c r="O218" i="2"/>
  <c r="Z217" i="2"/>
  <c r="N217" i="2"/>
  <c r="Y216" i="2"/>
  <c r="M216" i="2"/>
  <c r="X215" i="2"/>
  <c r="L215" i="2"/>
  <c r="R252" i="2"/>
  <c r="Q252" i="2"/>
  <c r="T252" i="2"/>
  <c r="P252" i="2"/>
  <c r="O252" i="2"/>
  <c r="AF252" i="2"/>
  <c r="AC252" i="2"/>
  <c r="AB252" i="2"/>
  <c r="AA252" i="2"/>
  <c r="Z252" i="2"/>
  <c r="Y252" i="2"/>
  <c r="M252" i="2"/>
  <c r="N252" i="2"/>
  <c r="J252" i="2"/>
  <c r="X252" i="2"/>
  <c r="L252" i="2"/>
  <c r="K252" i="2"/>
  <c r="W252" i="2"/>
  <c r="AH252" i="2"/>
  <c r="V252" i="2"/>
  <c r="L179" i="2"/>
  <c r="AG252" i="2"/>
  <c r="U252" i="2"/>
  <c r="AE252" i="2"/>
  <c r="S252" i="2"/>
  <c r="AD252" i="2"/>
  <c r="M179" i="2"/>
  <c r="I179" i="2"/>
  <c r="J179" i="2"/>
  <c r="AE179" i="2"/>
  <c r="R179" i="2"/>
  <c r="AC179" i="2"/>
  <c r="Q179" i="2"/>
  <c r="AB179" i="2"/>
  <c r="P179" i="2"/>
  <c r="AA179" i="2"/>
  <c r="O179" i="2"/>
  <c r="W179" i="2"/>
  <c r="V179" i="2"/>
  <c r="U179" i="2"/>
  <c r="AF179" i="2"/>
  <c r="S179" i="2"/>
  <c r="AD179" i="2"/>
  <c r="Z179" i="2"/>
  <c r="N179" i="2"/>
  <c r="X179" i="2"/>
  <c r="K179" i="2"/>
  <c r="AH179" i="2"/>
  <c r="AG179" i="2"/>
  <c r="T179" i="2"/>
  <c r="Y179" i="2"/>
  <c r="G165" i="2"/>
  <c r="I224" i="2" l="1"/>
  <c r="I226" i="2"/>
  <c r="I230" i="2"/>
  <c r="I227" i="2"/>
  <c r="I225" i="2"/>
  <c r="I229" i="2"/>
  <c r="I228" i="2"/>
  <c r="S99" i="2"/>
  <c r="K66" i="2"/>
  <c r="K70" i="2" s="1"/>
  <c r="L66" i="2"/>
  <c r="L70" i="2" s="1"/>
  <c r="M66" i="2"/>
  <c r="M70" i="2" s="1"/>
  <c r="N66" i="2"/>
  <c r="N70" i="2" s="1"/>
  <c r="O66" i="2"/>
  <c r="O70" i="2" s="1"/>
  <c r="P66" i="2"/>
  <c r="P70" i="2" s="1"/>
  <c r="Q66" i="2"/>
  <c r="Q70" i="2" s="1"/>
  <c r="R66" i="2"/>
  <c r="R70" i="2" s="1"/>
  <c r="S66" i="2"/>
  <c r="S70" i="2" s="1"/>
  <c r="T66" i="2"/>
  <c r="T70" i="2" s="1"/>
  <c r="U66" i="2"/>
  <c r="U70" i="2" s="1"/>
  <c r="V66" i="2"/>
  <c r="V70" i="2" s="1"/>
  <c r="W66" i="2"/>
  <c r="W70" i="2" s="1"/>
  <c r="X66" i="2"/>
  <c r="X70" i="2" s="1"/>
  <c r="Y66" i="2"/>
  <c r="Y70" i="2" s="1"/>
  <c r="Z66" i="2"/>
  <c r="Z70" i="2" s="1"/>
  <c r="AA66" i="2"/>
  <c r="AA70" i="2" s="1"/>
  <c r="AB66" i="2"/>
  <c r="AB70" i="2" s="1"/>
  <c r="AC66" i="2"/>
  <c r="AC70" i="2" s="1"/>
  <c r="AD66" i="2"/>
  <c r="AD70" i="2" s="1"/>
  <c r="AE66" i="2"/>
  <c r="AE70" i="2" s="1"/>
  <c r="AF66" i="2"/>
  <c r="AF70" i="2" s="1"/>
  <c r="AG66" i="2"/>
  <c r="AG70" i="2" s="1"/>
  <c r="AH66" i="2"/>
  <c r="AH70" i="2" s="1"/>
  <c r="J66" i="2"/>
  <c r="J70" i="2" s="1"/>
  <c r="I35" i="2"/>
  <c r="AE35" i="2" l="1"/>
  <c r="AE183" i="2" s="1"/>
  <c r="AE188" i="2" s="1"/>
  <c r="AE200" i="2" s="1"/>
  <c r="AE211" i="2" s="1"/>
  <c r="AA85" i="2"/>
  <c r="AA131" i="2"/>
  <c r="AA130" i="2"/>
  <c r="AA129" i="2"/>
  <c r="AA128" i="2"/>
  <c r="AA127" i="2"/>
  <c r="AA132" i="2"/>
  <c r="AA126" i="2"/>
  <c r="P130" i="2"/>
  <c r="P129" i="2"/>
  <c r="P128" i="2"/>
  <c r="P127" i="2"/>
  <c r="P132" i="2"/>
  <c r="P126" i="2"/>
  <c r="P131" i="2"/>
  <c r="Z85" i="2"/>
  <c r="Z127" i="2"/>
  <c r="Z128" i="2"/>
  <c r="Z132" i="2"/>
  <c r="Z126" i="2"/>
  <c r="Z131" i="2"/>
  <c r="Z130" i="2"/>
  <c r="Z129" i="2"/>
  <c r="Q85" i="2"/>
  <c r="Q128" i="2"/>
  <c r="Q127" i="2"/>
  <c r="Q132" i="2"/>
  <c r="Q131" i="2"/>
  <c r="Q126" i="2"/>
  <c r="Q130" i="2"/>
  <c r="Q129" i="2"/>
  <c r="X85" i="2"/>
  <c r="X131" i="2"/>
  <c r="X130" i="2"/>
  <c r="X129" i="2"/>
  <c r="X128" i="2"/>
  <c r="X126" i="2"/>
  <c r="X127" i="2"/>
  <c r="X132" i="2"/>
  <c r="AB129" i="2"/>
  <c r="AB128" i="2"/>
  <c r="AB127" i="2"/>
  <c r="AB132" i="2"/>
  <c r="AB126" i="2"/>
  <c r="AB131" i="2"/>
  <c r="AB130" i="2"/>
  <c r="K127" i="2"/>
  <c r="K132" i="2"/>
  <c r="K126" i="2"/>
  <c r="K131" i="2"/>
  <c r="K130" i="2"/>
  <c r="K129" i="2"/>
  <c r="K128" i="2"/>
  <c r="J127" i="2"/>
  <c r="J130" i="2"/>
  <c r="J126" i="2"/>
  <c r="J132" i="2"/>
  <c r="J129" i="2"/>
  <c r="J131" i="2"/>
  <c r="J128" i="2"/>
  <c r="AC128" i="2"/>
  <c r="AC127" i="2"/>
  <c r="AC132" i="2"/>
  <c r="AC126" i="2"/>
  <c r="AC131" i="2"/>
  <c r="AC130" i="2"/>
  <c r="AC129" i="2"/>
  <c r="O85" i="2"/>
  <c r="O132" i="2"/>
  <c r="O126" i="2"/>
  <c r="O131" i="2"/>
  <c r="O130" i="2"/>
  <c r="O129" i="2"/>
  <c r="O128" i="2"/>
  <c r="O127" i="2"/>
  <c r="M85" i="2"/>
  <c r="M130" i="2"/>
  <c r="M129" i="2"/>
  <c r="M128" i="2"/>
  <c r="M127" i="2"/>
  <c r="M132" i="2"/>
  <c r="M126" i="2"/>
  <c r="M131" i="2"/>
  <c r="AH85" i="2"/>
  <c r="AH127" i="2"/>
  <c r="AH128" i="2"/>
  <c r="AH131" i="2"/>
  <c r="AH126" i="2"/>
  <c r="AH132" i="2"/>
  <c r="AH129" i="2"/>
  <c r="AH130" i="2"/>
  <c r="U85" i="2"/>
  <c r="U126" i="2"/>
  <c r="U132" i="2"/>
  <c r="U129" i="2"/>
  <c r="U127" i="2"/>
  <c r="U128" i="2"/>
  <c r="U131" i="2"/>
  <c r="U130" i="2"/>
  <c r="AD132" i="2"/>
  <c r="AD126" i="2"/>
  <c r="AD131" i="2"/>
  <c r="AD130" i="2"/>
  <c r="AD129" i="2"/>
  <c r="AD127" i="2"/>
  <c r="AD128" i="2"/>
  <c r="Y85" i="2"/>
  <c r="Y129" i="2"/>
  <c r="Y128" i="2"/>
  <c r="Y127" i="2"/>
  <c r="Y132" i="2"/>
  <c r="Y126" i="2"/>
  <c r="Y131" i="2"/>
  <c r="Y130" i="2"/>
  <c r="W85" i="2"/>
  <c r="W127" i="2"/>
  <c r="W132" i="2"/>
  <c r="W126" i="2"/>
  <c r="W131" i="2"/>
  <c r="W130" i="2"/>
  <c r="W129" i="2"/>
  <c r="W128" i="2"/>
  <c r="T85" i="2"/>
  <c r="T131" i="2"/>
  <c r="T130" i="2"/>
  <c r="T132" i="2"/>
  <c r="T129" i="2"/>
  <c r="T128" i="2"/>
  <c r="T126" i="2"/>
  <c r="T127" i="2"/>
  <c r="R127" i="2"/>
  <c r="R132" i="2"/>
  <c r="R126" i="2"/>
  <c r="R131" i="2"/>
  <c r="R130" i="2"/>
  <c r="R129" i="2"/>
  <c r="R128" i="2"/>
  <c r="N85" i="2"/>
  <c r="N128" i="2"/>
  <c r="N127" i="2"/>
  <c r="N132" i="2"/>
  <c r="N126" i="2"/>
  <c r="N131" i="2"/>
  <c r="N130" i="2"/>
  <c r="N129" i="2"/>
  <c r="L132" i="2"/>
  <c r="L126" i="2"/>
  <c r="L131" i="2"/>
  <c r="L130" i="2"/>
  <c r="L129" i="2"/>
  <c r="L128" i="2"/>
  <c r="L127" i="2"/>
  <c r="V85" i="2"/>
  <c r="V130" i="2"/>
  <c r="V132" i="2"/>
  <c r="V126" i="2"/>
  <c r="V129" i="2"/>
  <c r="V128" i="2"/>
  <c r="V131" i="2"/>
  <c r="V127" i="2"/>
  <c r="AG132" i="2"/>
  <c r="AG129" i="2"/>
  <c r="AG126" i="2"/>
  <c r="AG128" i="2"/>
  <c r="AG131" i="2"/>
  <c r="AG130" i="2"/>
  <c r="AG127" i="2"/>
  <c r="AF85" i="2"/>
  <c r="AF131" i="2"/>
  <c r="AF130" i="2"/>
  <c r="AF129" i="2"/>
  <c r="AF128" i="2"/>
  <c r="AF127" i="2"/>
  <c r="AF132" i="2"/>
  <c r="AF126" i="2"/>
  <c r="AE132" i="2"/>
  <c r="AE127" i="2"/>
  <c r="AE131" i="2"/>
  <c r="AE130" i="2"/>
  <c r="AE129" i="2"/>
  <c r="AE128" i="2"/>
  <c r="AE126" i="2"/>
  <c r="S127" i="2"/>
  <c r="S132" i="2"/>
  <c r="S131" i="2"/>
  <c r="S126" i="2"/>
  <c r="S130" i="2"/>
  <c r="S129" i="2"/>
  <c r="S128" i="2"/>
  <c r="T169" i="2"/>
  <c r="T187" i="2" s="1"/>
  <c r="T199" i="2" s="1"/>
  <c r="T210" i="2" s="1"/>
  <c r="L236" i="2"/>
  <c r="L240" i="2" s="1"/>
  <c r="X236" i="2"/>
  <c r="X240" i="2" s="1"/>
  <c r="M236" i="2"/>
  <c r="M240" i="2" s="1"/>
  <c r="Y236" i="2"/>
  <c r="Y240" i="2" s="1"/>
  <c r="O236" i="2"/>
  <c r="O240" i="2" s="1"/>
  <c r="AA236" i="2"/>
  <c r="AA240" i="2" s="1"/>
  <c r="P236" i="2"/>
  <c r="P240" i="2" s="1"/>
  <c r="AB236" i="2"/>
  <c r="AB240" i="2" s="1"/>
  <c r="Q236" i="2"/>
  <c r="Q240" i="2" s="1"/>
  <c r="AC236" i="2"/>
  <c r="AC240" i="2" s="1"/>
  <c r="AE236" i="2"/>
  <c r="AE240" i="2" s="1"/>
  <c r="R236" i="2"/>
  <c r="R240" i="2" s="1"/>
  <c r="AD236" i="2"/>
  <c r="AD240" i="2" s="1"/>
  <c r="T236" i="2"/>
  <c r="T240" i="2" s="1"/>
  <c r="U236" i="2"/>
  <c r="U240" i="2" s="1"/>
  <c r="J236" i="2"/>
  <c r="J240" i="2" s="1"/>
  <c r="V236" i="2"/>
  <c r="V240" i="2" s="1"/>
  <c r="AH236" i="2"/>
  <c r="AH240" i="2" s="1"/>
  <c r="S236" i="2"/>
  <c r="S240" i="2" s="1"/>
  <c r="AF236" i="2"/>
  <c r="AF240" i="2" s="1"/>
  <c r="AG236" i="2"/>
  <c r="AG240" i="2" s="1"/>
  <c r="K236" i="2"/>
  <c r="K240" i="2" s="1"/>
  <c r="W236" i="2"/>
  <c r="W240" i="2" s="1"/>
  <c r="I236" i="2"/>
  <c r="N236" i="2"/>
  <c r="N240" i="2" s="1"/>
  <c r="Z236" i="2"/>
  <c r="Z240" i="2" s="1"/>
  <c r="M77" i="2"/>
  <c r="N77" i="2"/>
  <c r="I77" i="2"/>
  <c r="J77" i="2"/>
  <c r="AB99" i="2"/>
  <c r="Z99" i="2"/>
  <c r="R99" i="2"/>
  <c r="Q99" i="2"/>
  <c r="AC99" i="2"/>
  <c r="P99" i="2"/>
  <c r="AA99" i="2"/>
  <c r="Y77" i="2"/>
  <c r="O99" i="2"/>
  <c r="O77" i="2"/>
  <c r="N99" i="2"/>
  <c r="I183" i="2"/>
  <c r="I188" i="2" s="1"/>
  <c r="I200" i="2" s="1"/>
  <c r="AA77" i="2"/>
  <c r="AB169" i="2"/>
  <c r="AB187" i="2" s="1"/>
  <c r="AB199" i="2" s="1"/>
  <c r="AB210" i="2" s="1"/>
  <c r="Z77" i="2"/>
  <c r="AD99" i="2"/>
  <c r="W169" i="2"/>
  <c r="W187" i="2" s="1"/>
  <c r="W199" i="2" s="1"/>
  <c r="W210" i="2" s="1"/>
  <c r="AE169" i="2"/>
  <c r="AE187" i="2" s="1"/>
  <c r="AE199" i="2" s="1"/>
  <c r="AE210" i="2" s="1"/>
  <c r="AH169" i="2"/>
  <c r="AH187" i="2" s="1"/>
  <c r="AH199" i="2" s="1"/>
  <c r="AH210" i="2" s="1"/>
  <c r="AA169" i="2"/>
  <c r="AA187" i="2" s="1"/>
  <c r="AA199" i="2" s="1"/>
  <c r="AA210" i="2" s="1"/>
  <c r="V169" i="2"/>
  <c r="V187" i="2" s="1"/>
  <c r="V199" i="2" s="1"/>
  <c r="V210" i="2" s="1"/>
  <c r="X77" i="2"/>
  <c r="N169" i="2"/>
  <c r="N187" i="2" s="1"/>
  <c r="N199" i="2" s="1"/>
  <c r="N210" i="2" s="1"/>
  <c r="J169" i="2"/>
  <c r="J187" i="2" s="1"/>
  <c r="J199" i="2" s="1"/>
  <c r="J210" i="2" s="1"/>
  <c r="K85" i="2"/>
  <c r="M169" i="2"/>
  <c r="M187" i="2" s="1"/>
  <c r="M199" i="2" s="1"/>
  <c r="M210" i="2" s="1"/>
  <c r="AG169" i="2"/>
  <c r="AG187" i="2" s="1"/>
  <c r="AG199" i="2" s="1"/>
  <c r="AG210" i="2" s="1"/>
  <c r="L77" i="2"/>
  <c r="L85" i="2"/>
  <c r="J85" i="2"/>
  <c r="AH77" i="2"/>
  <c r="V77" i="2"/>
  <c r="Y99" i="2"/>
  <c r="M99" i="2"/>
  <c r="M103" i="2" s="1"/>
  <c r="R169" i="2"/>
  <c r="R187" i="2" s="1"/>
  <c r="R199" i="2" s="1"/>
  <c r="R210" i="2" s="1"/>
  <c r="U169" i="2"/>
  <c r="U187" i="2" s="1"/>
  <c r="U199" i="2" s="1"/>
  <c r="U210" i="2" s="1"/>
  <c r="AG77" i="2"/>
  <c r="U77" i="2"/>
  <c r="AG85" i="2"/>
  <c r="X99" i="2"/>
  <c r="L99" i="2"/>
  <c r="O169" i="2"/>
  <c r="O187" i="2" s="1"/>
  <c r="O199" i="2" s="1"/>
  <c r="O210" i="2" s="1"/>
  <c r="Y169" i="2"/>
  <c r="Y187" i="2" s="1"/>
  <c r="Y199" i="2" s="1"/>
  <c r="Y210" i="2" s="1"/>
  <c r="AF77" i="2"/>
  <c r="I99" i="2"/>
  <c r="I103" i="2" s="1"/>
  <c r="W99" i="2"/>
  <c r="K99" i="2"/>
  <c r="Z169" i="2"/>
  <c r="Z187" i="2" s="1"/>
  <c r="Z199" i="2" s="1"/>
  <c r="Z210" i="2" s="1"/>
  <c r="X169" i="2"/>
  <c r="X187" i="2" s="1"/>
  <c r="X199" i="2" s="1"/>
  <c r="X210" i="2" s="1"/>
  <c r="AE77" i="2"/>
  <c r="S77" i="2"/>
  <c r="AE85" i="2"/>
  <c r="S85" i="2"/>
  <c r="AH99" i="2"/>
  <c r="V99" i="2"/>
  <c r="J99" i="2"/>
  <c r="S169" i="2"/>
  <c r="S187" i="2" s="1"/>
  <c r="S199" i="2" s="1"/>
  <c r="S210" i="2" s="1"/>
  <c r="I169" i="2"/>
  <c r="I187" i="2" s="1"/>
  <c r="I199" i="2" s="1"/>
  <c r="AD77" i="2"/>
  <c r="R77" i="2"/>
  <c r="AD85" i="2"/>
  <c r="R85" i="2"/>
  <c r="AG99" i="2"/>
  <c r="AG103" i="2" s="1"/>
  <c r="U99" i="2"/>
  <c r="AD169" i="2"/>
  <c r="AD187" i="2" s="1"/>
  <c r="AD199" i="2" s="1"/>
  <c r="AD210" i="2" s="1"/>
  <c r="K169" i="2"/>
  <c r="K187" i="2" s="1"/>
  <c r="K199" i="2" s="1"/>
  <c r="K210" i="2" s="1"/>
  <c r="T77" i="2"/>
  <c r="AC77" i="2"/>
  <c r="Q77" i="2"/>
  <c r="AC85" i="2"/>
  <c r="AF99" i="2"/>
  <c r="T99" i="2"/>
  <c r="AC169" i="2"/>
  <c r="AC187" i="2" s="1"/>
  <c r="AC199" i="2" s="1"/>
  <c r="AC210" i="2" s="1"/>
  <c r="P169" i="2"/>
  <c r="P187" i="2" s="1"/>
  <c r="P199" i="2" s="1"/>
  <c r="P210" i="2" s="1"/>
  <c r="AF169" i="2"/>
  <c r="AF187" i="2" s="1"/>
  <c r="AF199" i="2" s="1"/>
  <c r="AF210" i="2" s="1"/>
  <c r="W77" i="2"/>
  <c r="AB77" i="2"/>
  <c r="P77" i="2"/>
  <c r="AB85" i="2"/>
  <c r="AB103" i="2" s="1"/>
  <c r="P85" i="2"/>
  <c r="AE99" i="2"/>
  <c r="Q169" i="2"/>
  <c r="Q187" i="2" s="1"/>
  <c r="Q199" i="2" s="1"/>
  <c r="Q210" i="2" s="1"/>
  <c r="L169" i="2"/>
  <c r="L187" i="2" s="1"/>
  <c r="L199" i="2" s="1"/>
  <c r="L210" i="2" s="1"/>
  <c r="K77" i="2"/>
  <c r="AD35" i="2"/>
  <c r="AD183" i="2" s="1"/>
  <c r="AD188" i="2" s="1"/>
  <c r="AD200" i="2" s="1"/>
  <c r="AD211" i="2" s="1"/>
  <c r="O35" i="2"/>
  <c r="O183" i="2" s="1"/>
  <c r="O188" i="2" s="1"/>
  <c r="O200" i="2" s="1"/>
  <c r="O211" i="2" s="1"/>
  <c r="V35" i="2"/>
  <c r="V183" i="2" s="1"/>
  <c r="V188" i="2" s="1"/>
  <c r="V200" i="2" s="1"/>
  <c r="V211" i="2" s="1"/>
  <c r="AC35" i="2"/>
  <c r="AC183" i="2" s="1"/>
  <c r="AC188" i="2" s="1"/>
  <c r="AC200" i="2" s="1"/>
  <c r="AC211" i="2" s="1"/>
  <c r="AA35" i="2"/>
  <c r="AA183" i="2" s="1"/>
  <c r="AA188" i="2" s="1"/>
  <c r="AA200" i="2" s="1"/>
  <c r="AA211" i="2" s="1"/>
  <c r="Y35" i="2"/>
  <c r="Y183" i="2" s="1"/>
  <c r="Y188" i="2" s="1"/>
  <c r="Y200" i="2" s="1"/>
  <c r="Y211" i="2" s="1"/>
  <c r="AB35" i="2"/>
  <c r="AB183" i="2" s="1"/>
  <c r="AB188" i="2" s="1"/>
  <c r="AB200" i="2" s="1"/>
  <c r="AB211" i="2" s="1"/>
  <c r="U35" i="2"/>
  <c r="U183" i="2" s="1"/>
  <c r="U188" i="2" s="1"/>
  <c r="U200" i="2" s="1"/>
  <c r="U211" i="2" s="1"/>
  <c r="T35" i="2"/>
  <c r="T183" i="2" s="1"/>
  <c r="T188" i="2" s="1"/>
  <c r="T200" i="2" s="1"/>
  <c r="T211" i="2" s="1"/>
  <c r="S35" i="2"/>
  <c r="S183" i="2" s="1"/>
  <c r="S188" i="2" s="1"/>
  <c r="S200" i="2" s="1"/>
  <c r="S211" i="2" s="1"/>
  <c r="R35" i="2"/>
  <c r="R183" i="2" s="1"/>
  <c r="R188" i="2" s="1"/>
  <c r="R200" i="2" s="1"/>
  <c r="R211" i="2" s="1"/>
  <c r="AG35" i="2"/>
  <c r="AG183" i="2" s="1"/>
  <c r="AG188" i="2" s="1"/>
  <c r="AG200" i="2" s="1"/>
  <c r="AG211" i="2" s="1"/>
  <c r="Q35" i="2"/>
  <c r="Q183" i="2" s="1"/>
  <c r="Q188" i="2" s="1"/>
  <c r="Q200" i="2" s="1"/>
  <c r="Q211" i="2" s="1"/>
  <c r="AF35" i="2"/>
  <c r="AF183" i="2" s="1"/>
  <c r="AF188" i="2" s="1"/>
  <c r="AF200" i="2" s="1"/>
  <c r="AF211" i="2" s="1"/>
  <c r="P35" i="2"/>
  <c r="P183" i="2" s="1"/>
  <c r="P188" i="2" s="1"/>
  <c r="P200" i="2" s="1"/>
  <c r="P211" i="2" s="1"/>
  <c r="Z35" i="2"/>
  <c r="Z183" i="2" s="1"/>
  <c r="Z188" i="2" s="1"/>
  <c r="Z200" i="2" s="1"/>
  <c r="Z211" i="2" s="1"/>
  <c r="M35" i="2"/>
  <c r="M183" i="2" s="1"/>
  <c r="M188" i="2" s="1"/>
  <c r="M200" i="2" s="1"/>
  <c r="M211" i="2" s="1"/>
  <c r="L35" i="2"/>
  <c r="L183" i="2" s="1"/>
  <c r="L188" i="2" s="1"/>
  <c r="L200" i="2" s="1"/>
  <c r="L211" i="2" s="1"/>
  <c r="N35" i="2"/>
  <c r="N183" i="2" s="1"/>
  <c r="N188" i="2" s="1"/>
  <c r="N200" i="2" s="1"/>
  <c r="N211" i="2" s="1"/>
  <c r="J35" i="2"/>
  <c r="J183" i="2" s="1"/>
  <c r="J188" i="2" s="1"/>
  <c r="J200" i="2" s="1"/>
  <c r="J211" i="2" s="1"/>
  <c r="X35" i="2"/>
  <c r="X183" i="2" s="1"/>
  <c r="X188" i="2" s="1"/>
  <c r="X200" i="2" s="1"/>
  <c r="X211" i="2" s="1"/>
  <c r="K35" i="2"/>
  <c r="K183" i="2" s="1"/>
  <c r="K188" i="2" s="1"/>
  <c r="K200" i="2" s="1"/>
  <c r="K211" i="2" s="1"/>
  <c r="W35" i="2"/>
  <c r="W183" i="2" s="1"/>
  <c r="W188" i="2" s="1"/>
  <c r="W200" i="2" s="1"/>
  <c r="W211" i="2" s="1"/>
  <c r="AH35" i="2"/>
  <c r="AH183" i="2" s="1"/>
  <c r="AH188" i="2" s="1"/>
  <c r="AH200" i="2" s="1"/>
  <c r="AH211" i="2" s="1"/>
  <c r="U103" i="2" l="1"/>
  <c r="R258" i="2"/>
  <c r="R257" i="2"/>
  <c r="R259" i="2"/>
  <c r="R263" i="2"/>
  <c r="R262" i="2"/>
  <c r="R261" i="2"/>
  <c r="R260" i="2"/>
  <c r="W263" i="2"/>
  <c r="W262" i="2"/>
  <c r="W261" i="2"/>
  <c r="W260" i="2"/>
  <c r="W259" i="2"/>
  <c r="W258" i="2"/>
  <c r="W257" i="2"/>
  <c r="AE259" i="2"/>
  <c r="AE258" i="2"/>
  <c r="AE260" i="2"/>
  <c r="AE257" i="2"/>
  <c r="AE263" i="2"/>
  <c r="AE262" i="2"/>
  <c r="AE261" i="2"/>
  <c r="K257" i="2"/>
  <c r="K258" i="2"/>
  <c r="K259" i="2"/>
  <c r="K260" i="2"/>
  <c r="K261" i="2"/>
  <c r="K262" i="2"/>
  <c r="K263" i="2"/>
  <c r="AC257" i="2"/>
  <c r="AC263" i="2"/>
  <c r="AC262" i="2"/>
  <c r="AC261" i="2"/>
  <c r="AC258" i="2"/>
  <c r="AC260" i="2"/>
  <c r="AC259" i="2"/>
  <c r="AG261" i="2"/>
  <c r="AG262" i="2"/>
  <c r="AG260" i="2"/>
  <c r="AG259" i="2"/>
  <c r="AG258" i="2"/>
  <c r="AG257" i="2"/>
  <c r="AG263" i="2"/>
  <c r="Q257" i="2"/>
  <c r="Q258" i="2"/>
  <c r="Q263" i="2"/>
  <c r="Q262" i="2"/>
  <c r="Q261" i="2"/>
  <c r="Q260" i="2"/>
  <c r="Q259" i="2"/>
  <c r="AF260" i="2"/>
  <c r="AF259" i="2"/>
  <c r="AF258" i="2"/>
  <c r="AF257" i="2"/>
  <c r="AF263" i="2"/>
  <c r="AF262" i="2"/>
  <c r="AF261" i="2"/>
  <c r="AB263" i="2"/>
  <c r="AB262" i="2"/>
  <c r="AB261" i="2"/>
  <c r="AB260" i="2"/>
  <c r="AB259" i="2"/>
  <c r="AB258" i="2"/>
  <c r="AB257" i="2"/>
  <c r="L263" i="2"/>
  <c r="L262" i="2"/>
  <c r="L261" i="2"/>
  <c r="L260" i="2"/>
  <c r="L259" i="2"/>
  <c r="L258" i="2"/>
  <c r="L257" i="2"/>
  <c r="S259" i="2"/>
  <c r="S258" i="2"/>
  <c r="S257" i="2"/>
  <c r="S263" i="2"/>
  <c r="S262" i="2"/>
  <c r="S260" i="2"/>
  <c r="S261" i="2"/>
  <c r="P257" i="2"/>
  <c r="P263" i="2"/>
  <c r="P262" i="2"/>
  <c r="P261" i="2"/>
  <c r="P260" i="2"/>
  <c r="P259" i="2"/>
  <c r="P258" i="2"/>
  <c r="AH262" i="2"/>
  <c r="AH261" i="2"/>
  <c r="AH260" i="2"/>
  <c r="AH259" i="2"/>
  <c r="AH258" i="2"/>
  <c r="AH257" i="2"/>
  <c r="AH263" i="2"/>
  <c r="AA263" i="2"/>
  <c r="AA262" i="2"/>
  <c r="AA261" i="2"/>
  <c r="AA260" i="2"/>
  <c r="AA259" i="2"/>
  <c r="AA258" i="2"/>
  <c r="AA257" i="2"/>
  <c r="AD258" i="2"/>
  <c r="AD257" i="2"/>
  <c r="AD259" i="2"/>
  <c r="AD263" i="2"/>
  <c r="AD262" i="2"/>
  <c r="AD261" i="2"/>
  <c r="AD260" i="2"/>
  <c r="V262" i="2"/>
  <c r="V261" i="2"/>
  <c r="V260" i="2"/>
  <c r="V259" i="2"/>
  <c r="V258" i="2"/>
  <c r="V257" i="2"/>
  <c r="V263" i="2"/>
  <c r="O263" i="2"/>
  <c r="O262" i="2"/>
  <c r="O261" i="2"/>
  <c r="O260" i="2"/>
  <c r="O259" i="2"/>
  <c r="O258" i="2"/>
  <c r="O257" i="2"/>
  <c r="J260" i="2"/>
  <c r="J261" i="2"/>
  <c r="J262" i="2"/>
  <c r="J263" i="2"/>
  <c r="J257" i="2"/>
  <c r="J258" i="2"/>
  <c r="J259" i="2"/>
  <c r="Y263" i="2"/>
  <c r="Y262" i="2"/>
  <c r="Y261" i="2"/>
  <c r="Y260" i="2"/>
  <c r="Y259" i="2"/>
  <c r="Y258" i="2"/>
  <c r="Y257" i="2"/>
  <c r="U261" i="2"/>
  <c r="U260" i="2"/>
  <c r="U259" i="2"/>
  <c r="U258" i="2"/>
  <c r="U262" i="2"/>
  <c r="U257" i="2"/>
  <c r="U263" i="2"/>
  <c r="M263" i="2"/>
  <c r="M262" i="2"/>
  <c r="M261" i="2"/>
  <c r="M260" i="2"/>
  <c r="M259" i="2"/>
  <c r="M258" i="2"/>
  <c r="M257" i="2"/>
  <c r="N263" i="2"/>
  <c r="N262" i="2"/>
  <c r="N261" i="2"/>
  <c r="N260" i="2"/>
  <c r="N259" i="2"/>
  <c r="N258" i="2"/>
  <c r="N257" i="2"/>
  <c r="Z263" i="2"/>
  <c r="Z262" i="2"/>
  <c r="Z261" i="2"/>
  <c r="Z260" i="2"/>
  <c r="Z259" i="2"/>
  <c r="Z258" i="2"/>
  <c r="Z257" i="2"/>
  <c r="T260" i="2"/>
  <c r="T259" i="2"/>
  <c r="T258" i="2"/>
  <c r="T257" i="2"/>
  <c r="T261" i="2"/>
  <c r="T263" i="2"/>
  <c r="T262" i="2"/>
  <c r="X263" i="2"/>
  <c r="X262" i="2"/>
  <c r="X261" i="2"/>
  <c r="X260" i="2"/>
  <c r="X259" i="2"/>
  <c r="X258" i="2"/>
  <c r="X257" i="2"/>
  <c r="AB267" i="2"/>
  <c r="AB266" i="2"/>
  <c r="AB265" i="2"/>
  <c r="AB271" i="2"/>
  <c r="AB270" i="2"/>
  <c r="AB269" i="2"/>
  <c r="AB268" i="2"/>
  <c r="Y271" i="2"/>
  <c r="Y270" i="2"/>
  <c r="Y269" i="2"/>
  <c r="Y268" i="2"/>
  <c r="Y265" i="2"/>
  <c r="Y267" i="2"/>
  <c r="Y266" i="2"/>
  <c r="AA266" i="2"/>
  <c r="AA265" i="2"/>
  <c r="AA271" i="2"/>
  <c r="AA270" i="2"/>
  <c r="AA269" i="2"/>
  <c r="AA268" i="2"/>
  <c r="AA267" i="2"/>
  <c r="M271" i="2"/>
  <c r="M270" i="2"/>
  <c r="M269" i="2"/>
  <c r="M268" i="2"/>
  <c r="M267" i="2"/>
  <c r="M266" i="2"/>
  <c r="M265" i="2"/>
  <c r="AC268" i="2"/>
  <c r="AC267" i="2"/>
  <c r="AC266" i="2"/>
  <c r="AC265" i="2"/>
  <c r="AC271" i="2"/>
  <c r="AC270" i="2"/>
  <c r="AC269" i="2"/>
  <c r="L271" i="2"/>
  <c r="L270" i="2"/>
  <c r="L269" i="2"/>
  <c r="L268" i="2"/>
  <c r="L267" i="2"/>
  <c r="L266" i="2"/>
  <c r="L265" i="2"/>
  <c r="V271" i="2"/>
  <c r="V270" i="2"/>
  <c r="V269" i="2"/>
  <c r="V268" i="2"/>
  <c r="V267" i="2"/>
  <c r="V266" i="2"/>
  <c r="V265" i="2"/>
  <c r="Z265" i="2"/>
  <c r="Z271" i="2"/>
  <c r="Z270" i="2"/>
  <c r="Z269" i="2"/>
  <c r="Z268" i="2"/>
  <c r="Z267" i="2"/>
  <c r="Z266" i="2"/>
  <c r="P267" i="2"/>
  <c r="P266" i="2"/>
  <c r="P265" i="2"/>
  <c r="P271" i="2"/>
  <c r="P270" i="2"/>
  <c r="P269" i="2"/>
  <c r="P268" i="2"/>
  <c r="AF271" i="2"/>
  <c r="AF270" i="2"/>
  <c r="AF269" i="2"/>
  <c r="AF268" i="2"/>
  <c r="AF267" i="2"/>
  <c r="AF266" i="2"/>
  <c r="AF265" i="2"/>
  <c r="O266" i="2"/>
  <c r="O265" i="2"/>
  <c r="O271" i="2"/>
  <c r="O270" i="2"/>
  <c r="O269" i="2"/>
  <c r="O267" i="2"/>
  <c r="O268" i="2"/>
  <c r="Q268" i="2"/>
  <c r="Q267" i="2"/>
  <c r="Q266" i="2"/>
  <c r="Q265" i="2"/>
  <c r="Q269" i="2"/>
  <c r="Q271" i="2"/>
  <c r="Q270" i="2"/>
  <c r="AD269" i="2"/>
  <c r="AD268" i="2"/>
  <c r="AD267" i="2"/>
  <c r="AD266" i="2"/>
  <c r="AD265" i="2"/>
  <c r="AD270" i="2"/>
  <c r="AD271" i="2"/>
  <c r="AH271" i="2"/>
  <c r="AH270" i="2"/>
  <c r="AH269" i="2"/>
  <c r="AH268" i="2"/>
  <c r="AH267" i="2"/>
  <c r="AH266" i="2"/>
  <c r="AH265" i="2"/>
  <c r="AG271" i="2"/>
  <c r="AG270" i="2"/>
  <c r="AG269" i="2"/>
  <c r="AG268" i="2"/>
  <c r="AG267" i="2"/>
  <c r="AG266" i="2"/>
  <c r="AG265" i="2"/>
  <c r="W271" i="2"/>
  <c r="W270" i="2"/>
  <c r="W269" i="2"/>
  <c r="W268" i="2"/>
  <c r="W267" i="2"/>
  <c r="W266" i="2"/>
  <c r="W265" i="2"/>
  <c r="R269" i="2"/>
  <c r="R268" i="2"/>
  <c r="R267" i="2"/>
  <c r="R266" i="2"/>
  <c r="R265" i="2"/>
  <c r="R271" i="2"/>
  <c r="R270" i="2"/>
  <c r="K265" i="2"/>
  <c r="K266" i="2"/>
  <c r="K267" i="2"/>
  <c r="K268" i="2"/>
  <c r="K269" i="2"/>
  <c r="K270" i="2"/>
  <c r="K271" i="2"/>
  <c r="S270" i="2"/>
  <c r="S269" i="2"/>
  <c r="S268" i="2"/>
  <c r="S267" i="2"/>
  <c r="S266" i="2"/>
  <c r="S265" i="2"/>
  <c r="S271" i="2"/>
  <c r="T271" i="2"/>
  <c r="T270" i="2"/>
  <c r="T269" i="2"/>
  <c r="T268" i="2"/>
  <c r="T267" i="2"/>
  <c r="T266" i="2"/>
  <c r="T265" i="2"/>
  <c r="N265" i="2"/>
  <c r="N271" i="2"/>
  <c r="N270" i="2"/>
  <c r="N269" i="2"/>
  <c r="N268" i="2"/>
  <c r="N267" i="2"/>
  <c r="N266" i="2"/>
  <c r="X271" i="2"/>
  <c r="X270" i="2"/>
  <c r="X269" i="2"/>
  <c r="X268" i="2"/>
  <c r="X267" i="2"/>
  <c r="X266" i="2"/>
  <c r="X265" i="2"/>
  <c r="J267" i="2"/>
  <c r="J268" i="2"/>
  <c r="J269" i="2"/>
  <c r="J270" i="2"/>
  <c r="J266" i="2"/>
  <c r="J271" i="2"/>
  <c r="J265" i="2"/>
  <c r="U271" i="2"/>
  <c r="U270" i="2"/>
  <c r="U269" i="2"/>
  <c r="U268" i="2"/>
  <c r="U267" i="2"/>
  <c r="U266" i="2"/>
  <c r="U265" i="2"/>
  <c r="AE270" i="2"/>
  <c r="AE269" i="2"/>
  <c r="AE268" i="2"/>
  <c r="AE267" i="2"/>
  <c r="AE266" i="2"/>
  <c r="AE265" i="2"/>
  <c r="AE271" i="2"/>
  <c r="O103" i="2"/>
  <c r="O112" i="2" s="1"/>
  <c r="I137" i="2"/>
  <c r="O107" i="2"/>
  <c r="O113" i="2"/>
  <c r="O108" i="2"/>
  <c r="O111" i="2"/>
  <c r="O110" i="2"/>
  <c r="O109" i="2"/>
  <c r="AB111" i="2"/>
  <c r="AB113" i="2"/>
  <c r="AB112" i="2"/>
  <c r="AB110" i="2"/>
  <c r="AB109" i="2"/>
  <c r="AB107" i="2"/>
  <c r="AB108" i="2"/>
  <c r="I140" i="2"/>
  <c r="I138" i="2"/>
  <c r="U111" i="2"/>
  <c r="U112" i="2"/>
  <c r="U113" i="2"/>
  <c r="U109" i="2"/>
  <c r="U107" i="2"/>
  <c r="U108" i="2"/>
  <c r="U110" i="2"/>
  <c r="AD103" i="2"/>
  <c r="I141" i="2"/>
  <c r="AG108" i="2"/>
  <c r="AG112" i="2"/>
  <c r="AG113" i="2"/>
  <c r="AG109" i="2"/>
  <c r="AG111" i="2"/>
  <c r="AG107" i="2"/>
  <c r="AG110" i="2"/>
  <c r="Z103" i="2"/>
  <c r="I135" i="2"/>
  <c r="I139" i="2"/>
  <c r="I136" i="2"/>
  <c r="M109" i="2"/>
  <c r="M112" i="2"/>
  <c r="M113" i="2"/>
  <c r="M111" i="2"/>
  <c r="M107" i="2"/>
  <c r="M110" i="2"/>
  <c r="M108" i="2"/>
  <c r="Q103" i="2"/>
  <c r="I107" i="2"/>
  <c r="I109" i="2"/>
  <c r="I108" i="2"/>
  <c r="I111" i="2"/>
  <c r="I112" i="2"/>
  <c r="I113" i="2"/>
  <c r="I110" i="2"/>
  <c r="Y103" i="2"/>
  <c r="P103" i="2"/>
  <c r="N103" i="2"/>
  <c r="AC103" i="2"/>
  <c r="S103" i="2"/>
  <c r="X103" i="2"/>
  <c r="R103" i="2"/>
  <c r="AA103" i="2"/>
  <c r="AF103" i="2"/>
  <c r="W103" i="2"/>
  <c r="J103" i="2"/>
  <c r="L103" i="2"/>
  <c r="AE103" i="2"/>
  <c r="V103" i="2"/>
  <c r="T103" i="2"/>
  <c r="AH103" i="2"/>
  <c r="K103" i="2"/>
  <c r="I286" i="2" l="1"/>
  <c r="I304" i="2" s="1"/>
  <c r="F20" i="2" s="1"/>
  <c r="I277" i="2"/>
  <c r="I295" i="2" s="1"/>
  <c r="E19" i="2" s="1"/>
  <c r="I278" i="2"/>
  <c r="I296" i="2" s="1"/>
  <c r="E20" i="2" s="1"/>
  <c r="I276" i="2"/>
  <c r="I294" i="2" s="1"/>
  <c r="E18" i="2" s="1"/>
  <c r="I275" i="2"/>
  <c r="I293" i="2" s="1"/>
  <c r="E17" i="2" s="1"/>
  <c r="I281" i="2"/>
  <c r="I299" i="2" s="1"/>
  <c r="E23" i="2" s="1"/>
  <c r="I280" i="2"/>
  <c r="I298" i="2" s="1"/>
  <c r="E22" i="2" s="1"/>
  <c r="I279" i="2"/>
  <c r="I297" i="2" s="1"/>
  <c r="E21" i="2" s="1"/>
  <c r="I285" i="2"/>
  <c r="I303" i="2" s="1"/>
  <c r="F19" i="2" s="1"/>
  <c r="I283" i="2"/>
  <c r="I301" i="2" s="1"/>
  <c r="F17" i="2" s="1"/>
  <c r="I289" i="2"/>
  <c r="I307" i="2" s="1"/>
  <c r="F23" i="2" s="1"/>
  <c r="I284" i="2"/>
  <c r="I302" i="2" s="1"/>
  <c r="F18" i="2" s="1"/>
  <c r="I288" i="2"/>
  <c r="I306" i="2" s="1"/>
  <c r="F22" i="2" s="1"/>
  <c r="I287" i="2"/>
  <c r="I305" i="2" s="1"/>
  <c r="F21" i="2" s="1"/>
  <c r="T110" i="2"/>
  <c r="T107" i="2"/>
  <c r="T109" i="2"/>
  <c r="T108" i="2"/>
  <c r="T112" i="2"/>
  <c r="T111" i="2"/>
  <c r="T113" i="2"/>
  <c r="AD108" i="2"/>
  <c r="AD107" i="2"/>
  <c r="AD113" i="2"/>
  <c r="AD111" i="2"/>
  <c r="AD110" i="2"/>
  <c r="AD112" i="2"/>
  <c r="AD109" i="2"/>
  <c r="AH111" i="2"/>
  <c r="AH112" i="2"/>
  <c r="AH108" i="2"/>
  <c r="AH113" i="2"/>
  <c r="AH110" i="2"/>
  <c r="AH107" i="2"/>
  <c r="AH109" i="2"/>
  <c r="AE109" i="2"/>
  <c r="AE107" i="2"/>
  <c r="AE112" i="2"/>
  <c r="AE111" i="2"/>
  <c r="AE110" i="2"/>
  <c r="AE113" i="2"/>
  <c r="AE108" i="2"/>
  <c r="Q108" i="2"/>
  <c r="Q109" i="2"/>
  <c r="Q107" i="2"/>
  <c r="Q113" i="2"/>
  <c r="Q110" i="2"/>
  <c r="Q111" i="2"/>
  <c r="Q112" i="2"/>
  <c r="S111" i="2"/>
  <c r="S108" i="2"/>
  <c r="S109" i="2"/>
  <c r="S107" i="2"/>
  <c r="S112" i="2"/>
  <c r="S113" i="2"/>
  <c r="S110" i="2"/>
  <c r="L113" i="2"/>
  <c r="L107" i="2"/>
  <c r="L112" i="2"/>
  <c r="L108" i="2"/>
  <c r="L111" i="2"/>
  <c r="L109" i="2"/>
  <c r="L110" i="2"/>
  <c r="N107" i="2"/>
  <c r="N113" i="2"/>
  <c r="N108" i="2"/>
  <c r="N111" i="2"/>
  <c r="N112" i="2"/>
  <c r="N110" i="2"/>
  <c r="N109" i="2"/>
  <c r="P108" i="2"/>
  <c r="P107" i="2"/>
  <c r="P113" i="2"/>
  <c r="P111" i="2"/>
  <c r="P112" i="2"/>
  <c r="P110" i="2"/>
  <c r="P109" i="2"/>
  <c r="Z108" i="2"/>
  <c r="Z111" i="2"/>
  <c r="Z110" i="2"/>
  <c r="Z109" i="2"/>
  <c r="Z113" i="2"/>
  <c r="Z107" i="2"/>
  <c r="Z112" i="2"/>
  <c r="J109" i="2"/>
  <c r="J107" i="2"/>
  <c r="J110" i="2"/>
  <c r="J111" i="2"/>
  <c r="J112" i="2"/>
  <c r="J108" i="2"/>
  <c r="J113" i="2"/>
  <c r="W108" i="2"/>
  <c r="W113" i="2"/>
  <c r="W110" i="2"/>
  <c r="W109" i="2"/>
  <c r="W112" i="2"/>
  <c r="W111" i="2"/>
  <c r="W107" i="2"/>
  <c r="Y109" i="2"/>
  <c r="Y112" i="2"/>
  <c r="Y107" i="2"/>
  <c r="Y111" i="2"/>
  <c r="Y110" i="2"/>
  <c r="Y108" i="2"/>
  <c r="Y113" i="2"/>
  <c r="AC108" i="2"/>
  <c r="AC107" i="2"/>
  <c r="AC112" i="2"/>
  <c r="AC113" i="2"/>
  <c r="AC110" i="2"/>
  <c r="AC111" i="2"/>
  <c r="AC109" i="2"/>
  <c r="AF112" i="2"/>
  <c r="AF110" i="2"/>
  <c r="AF107" i="2"/>
  <c r="AF108" i="2"/>
  <c r="AF111" i="2"/>
  <c r="AF109" i="2"/>
  <c r="AF113" i="2"/>
  <c r="AA108" i="2"/>
  <c r="AA112" i="2"/>
  <c r="AA107" i="2"/>
  <c r="AA110" i="2"/>
  <c r="AA113" i="2"/>
  <c r="AA109" i="2"/>
  <c r="AA111" i="2"/>
  <c r="R110" i="2"/>
  <c r="R108" i="2"/>
  <c r="R107" i="2"/>
  <c r="R113" i="2"/>
  <c r="R111" i="2"/>
  <c r="R112" i="2"/>
  <c r="R109" i="2"/>
  <c r="V109" i="2"/>
  <c r="V113" i="2"/>
  <c r="V111" i="2"/>
  <c r="V107" i="2"/>
  <c r="V112" i="2"/>
  <c r="V108" i="2"/>
  <c r="V110" i="2"/>
  <c r="X108" i="2"/>
  <c r="X113" i="2"/>
  <c r="X107" i="2"/>
  <c r="X112" i="2"/>
  <c r="X109" i="2"/>
  <c r="X111" i="2"/>
  <c r="X110" i="2"/>
  <c r="K108" i="2"/>
  <c r="K109" i="2"/>
  <c r="K113" i="2"/>
  <c r="K112" i="2"/>
  <c r="K110" i="2"/>
  <c r="K111" i="2"/>
  <c r="K107" i="2"/>
  <c r="I121" i="2" l="1"/>
  <c r="I149" i="2" s="1"/>
  <c r="D22" i="2" s="1"/>
  <c r="I116" i="2"/>
  <c r="I144" i="2" s="1"/>
  <c r="D17" i="2" s="1"/>
  <c r="I118" i="2"/>
  <c r="I146" i="2" s="1"/>
  <c r="D19" i="2" s="1"/>
  <c r="I122" i="2"/>
  <c r="I150" i="2" s="1"/>
  <c r="D23" i="2" s="1"/>
  <c r="I119" i="2"/>
  <c r="I147" i="2" s="1"/>
  <c r="D20" i="2" s="1"/>
  <c r="I117" i="2"/>
  <c r="I145" i="2" s="1"/>
  <c r="D18" i="2" s="1"/>
  <c r="I120" i="2"/>
  <c r="I148" i="2" s="1"/>
  <c r="D21" i="2" s="1"/>
</calcChain>
</file>

<file path=xl/comments1.xml><?xml version="1.0" encoding="utf-8"?>
<comments xmlns="http://schemas.openxmlformats.org/spreadsheetml/2006/main">
  <authors>
    <author>Rahul Tongia</author>
  </authors>
  <commentList>
    <comment ref="C7" authorId="0" shapeId="0">
      <text>
        <r>
          <rPr>
            <b/>
            <sz val="9"/>
            <color indexed="81"/>
            <rFont val="Tahoma"/>
            <family val="2"/>
          </rPr>
          <t>Rahul Tongia:</t>
        </r>
        <r>
          <rPr>
            <sz val="9"/>
            <color indexed="81"/>
            <rFont val="Tahoma"/>
            <family val="2"/>
          </rPr>
          <t xml:space="preserve">
This scenario is  extremely favorable to solar, and loads all reasonable costs for coal (capex + opex).  Assumes no ancillary services costs for solar (due to an absence of such pricing in an explicit manner).  Solar bids are Open Category, and for the (outlier) single cheapest VGF seen in the bids.  Coal's PLF is 70%, capex is 7.5 cr./MW, and weighted avg. cost of capital (WACC) is 12.5%.  Imported coal's base year price is $100/ton, escalating at 4% annually in US$ terms (which is quite high). The Rupee depreciates further by 1%/year over the life, and "Domestic Escalation" which covers coal's O&amp;M only (since coal is imported) is 9% annually.  The coal plant is of modest/low efficiency of 32% net (domestic transport range is not applicable so set at medium, given coal is imported).</t>
        </r>
      </text>
    </comment>
    <comment ref="C8" authorId="0" shapeId="0">
      <text>
        <r>
          <rPr>
            <b/>
            <sz val="9"/>
            <color indexed="81"/>
            <rFont val="Tahoma"/>
            <family val="2"/>
          </rPr>
          <t>Rahul Tongia:</t>
        </r>
        <r>
          <rPr>
            <sz val="9"/>
            <color indexed="81"/>
            <rFont val="Tahoma"/>
            <family val="2"/>
          </rPr>
          <t xml:space="preserve">
This scenario is moderate, comparing imported coal, but against only the marginal costs of coal (treating the capex as a sunk cost, due to solar not being available much of the time, including the peak).  Assumes Rs. 0.30/kWh ancillary services costs for solar.  Solar bids are in the domestic Category, weighted average of the bids.  Coal's PLF is 70%, capex is set as zero (marginal costs only), and the weighted avg. cost of capital (WACC) is 12%.  Imported coal's base year price is $90/ton, escalating at 3% annually in US$ terms. The Rupee holds steady on average over the life of the plants, and "Domestic Escalation" which covers coal O&amp;M only (since coal is imported) is 8% annually.  The coal plant is of modest efficiency of 34% net (domestic transport range is not applicable so set at medium, given coal is imported).</t>
        </r>
      </text>
    </comment>
    <comment ref="C9" authorId="0" shapeId="0">
      <text>
        <r>
          <rPr>
            <b/>
            <sz val="9"/>
            <color indexed="81"/>
            <rFont val="Tahoma"/>
            <family val="2"/>
          </rPr>
          <t>Rahul Tongia:</t>
        </r>
        <r>
          <rPr>
            <sz val="9"/>
            <color indexed="81"/>
            <rFont val="Tahoma"/>
            <family val="2"/>
          </rPr>
          <t xml:space="preserve">
This scenario is moderate, comparing Domestic coal, but against only the marginal costs of coal (treating the capex as a sunk cost, due to solar not being available much of the time, including the peak).  Assumes Rs. 0.30/kWh ancillary services costs for solar.  Solar bids are in the domestic Category, weighted average of the bids.  Coal's PLF is 70%, capex is set as zero (marginal costs only), and the weighted avg. cost of capital (WACC) is 12%.  Dummy variables are used for the Imported coal's base year price since the fuel is domestic, and is set at $90/ton, escalating at 3% annually in US$ terms. The Rupee holds steady on average over the life of the plants, and "Domestic Escalation" which covers O&amp;M and domestic fuel (plus solar's ancillary services) is 8% annually.  The coal plant is of modest efficiency of 34% net.  The domestic transport range set at medium.</t>
        </r>
      </text>
    </comment>
    <comment ref="C10" authorId="0" shapeId="0">
      <text>
        <r>
          <rPr>
            <b/>
            <sz val="9"/>
            <color indexed="81"/>
            <rFont val="Tahoma"/>
            <family val="2"/>
          </rPr>
          <t>Rahul Tongia:</t>
        </r>
        <r>
          <rPr>
            <sz val="9"/>
            <color indexed="81"/>
            <rFont val="Tahoma"/>
            <family val="2"/>
          </rPr>
          <t xml:space="preserve">
This scenario is realistic, comparing Domestic coal against the full costs of coal  including capex at Rs. 7 Cr./MW fully loaded.  Assumes Rs. 0.30/kWh ancillary services costs for solar.  Solar bids are in the open Category, weighted average of the bids.  Coal's PLF is 70%, and the weighted avg. cost of capital (WACC) is 12%.  Dummy variables are used for the Imported coal's base year price since the fuel is domestic, and is set at $90/ton, escalating at 3% annually in US$ terms. The Rupee holds steady on average over the life of the plants, and "Domestic Escalation" which covers O&amp;M and domestic fuel (plus solar's ancillary services)  is 8% annually.  The coal plant is of modest efficiency of 34% net.  The domestic transport range set at medium.</t>
        </r>
      </text>
    </comment>
    <comment ref="C11" authorId="0" shapeId="0">
      <text>
        <r>
          <rPr>
            <b/>
            <sz val="9"/>
            <color indexed="81"/>
            <rFont val="Tahoma"/>
            <family val="2"/>
          </rPr>
          <t>Rahul Tongia:</t>
        </r>
        <r>
          <rPr>
            <sz val="9"/>
            <color indexed="81"/>
            <rFont val="Tahoma"/>
            <family val="2"/>
          </rPr>
          <t xml:space="preserve">
Can change the values in Column F as desired
</t>
        </r>
      </text>
    </comment>
    <comment ref="H30" authorId="0" shapeId="0">
      <text>
        <r>
          <rPr>
            <b/>
            <sz val="9"/>
            <color indexed="81"/>
            <rFont val="Tahoma"/>
            <family val="2"/>
          </rPr>
          <t>Rahul Tongia:</t>
        </r>
        <r>
          <rPr>
            <sz val="9"/>
            <color indexed="81"/>
            <rFont val="Tahoma"/>
            <family val="2"/>
          </rPr>
          <t xml:space="preserve">
(Rupees per US$; positive means rupee depreciates in value); 0 means constant; assume long term there is an organic change (on average - ignoring spikes/jumps)</t>
        </r>
      </text>
    </comment>
    <comment ref="H37" authorId="0" shapeId="0">
      <text>
        <r>
          <rPr>
            <b/>
            <sz val="9"/>
            <color indexed="81"/>
            <rFont val="Tahoma"/>
            <family val="2"/>
          </rPr>
          <t>Rahul Tongia:</t>
        </r>
        <r>
          <rPr>
            <sz val="9"/>
            <color indexed="81"/>
            <rFont val="Tahoma"/>
            <family val="2"/>
          </rPr>
          <t xml:space="preserve">
used in NPV calculations and levelization; different from interest rates</t>
        </r>
      </text>
    </comment>
    <comment ref="H47" authorId="0" shapeId="0">
      <text>
        <r>
          <rPr>
            <b/>
            <sz val="9"/>
            <color indexed="81"/>
            <rFont val="Tahoma"/>
            <family val="2"/>
          </rPr>
          <t>Rahul Tongia:</t>
        </r>
        <r>
          <rPr>
            <sz val="9"/>
            <color indexed="81"/>
            <rFont val="Tahoma"/>
            <family val="2"/>
          </rPr>
          <t xml:space="preserve">
Gives future value (FV) based on today's nominal base and an discount rate; MUST DO 1/VALUE TO GET PV (delfator)</t>
        </r>
      </text>
    </comment>
    <comment ref="H57" authorId="0" shapeId="0">
      <text>
        <r>
          <rPr>
            <b/>
            <sz val="9"/>
            <color indexed="81"/>
            <rFont val="Tahoma"/>
            <family val="2"/>
          </rPr>
          <t>Rahul Tongia:</t>
        </r>
        <r>
          <rPr>
            <sz val="9"/>
            <color indexed="81"/>
            <rFont val="Tahoma"/>
            <family val="2"/>
          </rPr>
          <t xml:space="preserve">
applies to domestic fuel, O&amp;M, and ancillary services costs; is similar to wholesale inflation in some ways</t>
        </r>
      </text>
    </comment>
    <comment ref="H60" authorId="0" shapeId="0">
      <text>
        <r>
          <rPr>
            <b/>
            <sz val="9"/>
            <color indexed="81"/>
            <rFont val="Tahoma"/>
            <family val="2"/>
          </rPr>
          <t>Rahul Tongia:</t>
        </r>
        <r>
          <rPr>
            <sz val="9"/>
            <color indexed="81"/>
            <rFont val="Tahoma"/>
            <family val="2"/>
          </rPr>
          <t xml:space="preserve">
Assumed to be 20%; can be manually varied if desired</t>
        </r>
      </text>
    </comment>
    <comment ref="H72" authorId="0" shapeId="0">
      <text>
        <r>
          <rPr>
            <b/>
            <sz val="9"/>
            <color indexed="81"/>
            <rFont val="Tahoma"/>
            <family val="2"/>
          </rPr>
          <t>Rahul Tongia:</t>
        </r>
        <r>
          <rPr>
            <sz val="9"/>
            <color indexed="81"/>
            <rFont val="Tahoma"/>
            <family val="2"/>
          </rPr>
          <t xml:space="preserve">
Nominal Year 1 burden (based on US data for large-renewables systems); 0 means you aren't calculating/assuming any</t>
        </r>
      </text>
    </comment>
    <comment ref="H75" authorId="0" shapeId="0">
      <text>
        <r>
          <rPr>
            <b/>
            <sz val="9"/>
            <color indexed="81"/>
            <rFont val="Tahoma"/>
            <family val="2"/>
          </rPr>
          <t>Rahul Tongia:</t>
        </r>
        <r>
          <rPr>
            <sz val="9"/>
            <color indexed="81"/>
            <rFont val="Tahoma"/>
            <family val="2"/>
          </rPr>
          <t xml:space="preserve">
Cost of ancillary services - not paid by the utility directly as of now (zero means not being calculated/valued)</t>
        </r>
      </text>
    </comment>
    <comment ref="H79" authorId="0" shapeId="0">
      <text>
        <r>
          <rPr>
            <b/>
            <sz val="9"/>
            <color indexed="81"/>
            <rFont val="Tahoma"/>
            <family val="2"/>
          </rPr>
          <t>Rahul Tongia:</t>
        </r>
        <r>
          <rPr>
            <sz val="9"/>
            <color indexed="81"/>
            <rFont val="Tahoma"/>
            <family val="2"/>
          </rPr>
          <t xml:space="preserve">
what utilities pay in JNNSM Phase 2 round 1</t>
        </r>
      </text>
    </comment>
    <comment ref="H81" authorId="0" shapeId="0">
      <text>
        <r>
          <rPr>
            <b/>
            <sz val="9"/>
            <color indexed="81"/>
            <rFont val="Tahoma"/>
            <family val="2"/>
          </rPr>
          <t>Rahul Tongia:</t>
        </r>
        <r>
          <rPr>
            <sz val="9"/>
            <color indexed="81"/>
            <rFont val="Tahoma"/>
            <family val="2"/>
          </rPr>
          <t xml:space="preserve">
Is paid to SECI or any other entity/Special Purpose Vehicle</t>
        </r>
      </text>
    </comment>
    <comment ref="H87" authorId="0" shapeId="0">
      <text>
        <r>
          <rPr>
            <b/>
            <sz val="9"/>
            <color indexed="81"/>
            <rFont val="Tahoma"/>
            <family val="2"/>
          </rPr>
          <t>Rahul Tongia:</t>
        </r>
        <r>
          <rPr>
            <sz val="9"/>
            <color indexed="81"/>
            <rFont val="Tahoma"/>
            <family val="2"/>
          </rPr>
          <t xml:space="preserve">
As per reported bids; the med is  the weighted average, calculated from the below:
http://seci.gov.in/upload/uploadfiles/files/Final%20allocation%20list_750%20MW(1).pdf</t>
        </r>
      </text>
    </comment>
    <comment ref="H93" authorId="0" shapeId="0">
      <text>
        <r>
          <rPr>
            <b/>
            <sz val="9"/>
            <color indexed="81"/>
            <rFont val="Tahoma"/>
            <family val="2"/>
          </rPr>
          <t>Rahul Tongia:</t>
        </r>
        <r>
          <rPr>
            <sz val="9"/>
            <color indexed="81"/>
            <rFont val="Tahoma"/>
            <family val="2"/>
          </rPr>
          <t xml:space="preserve">
Prescribed schedule for outflow (front heavy)</t>
        </r>
      </text>
    </comment>
    <comment ref="H101" authorId="0" shapeId="0">
      <text>
        <r>
          <rPr>
            <b/>
            <sz val="9"/>
            <color indexed="81"/>
            <rFont val="Tahoma"/>
            <family val="2"/>
          </rPr>
          <t>Rahul Tongia:</t>
        </r>
        <r>
          <rPr>
            <sz val="9"/>
            <color indexed="81"/>
            <rFont val="Tahoma"/>
            <family val="2"/>
          </rPr>
          <t xml:space="preserve">
Combines VGF plus generation outlay plus ancillary services value</t>
        </r>
      </text>
    </comment>
    <comment ref="H105" authorId="0" shapeId="0">
      <text>
        <r>
          <rPr>
            <b/>
            <sz val="9"/>
            <color indexed="81"/>
            <rFont val="Tahoma"/>
            <family val="2"/>
          </rPr>
          <t>Rahul Tongia:</t>
        </r>
        <r>
          <rPr>
            <sz val="9"/>
            <color indexed="81"/>
            <rFont val="Tahoma"/>
            <family val="2"/>
          </rPr>
          <t xml:space="preserve">
Per year numerator for standard LCOE formula; 1/INFLATOR becomes deflator (annually)</t>
        </r>
      </text>
    </comment>
    <comment ref="H124" authorId="0" shapeId="0">
      <text>
        <r>
          <rPr>
            <b/>
            <sz val="9"/>
            <color indexed="81"/>
            <rFont val="Tahoma"/>
            <family val="2"/>
          </rPr>
          <t>Rahul Tongia:</t>
        </r>
        <r>
          <rPr>
            <sz val="9"/>
            <color indexed="81"/>
            <rFont val="Tahoma"/>
            <family val="2"/>
          </rPr>
          <t xml:space="preserve">
Per year denominator for standard LCOE formula; 1/INFLATOR becomes deflator</t>
        </r>
      </text>
    </comment>
    <comment ref="H208" authorId="0" shapeId="0">
      <text>
        <r>
          <rPr>
            <b/>
            <sz val="9"/>
            <color indexed="81"/>
            <rFont val="Tahoma"/>
            <charset val="1"/>
          </rPr>
          <t>Rahul Tongia:</t>
        </r>
        <r>
          <rPr>
            <sz val="9"/>
            <color indexed="81"/>
            <rFont val="Tahoma"/>
            <charset val="1"/>
          </rPr>
          <t xml:space="preserve">
assumes year 1 is first year of generation, despite fact that year zero is now (since capital costs factor in interest during construction)</t>
        </r>
      </text>
    </comment>
    <comment ref="H232" authorId="0" shapeId="0">
      <text>
        <r>
          <rPr>
            <b/>
            <sz val="9"/>
            <color indexed="81"/>
            <rFont val="Tahoma"/>
            <charset val="1"/>
          </rPr>
          <t>Rahul Tongia:</t>
        </r>
        <r>
          <rPr>
            <sz val="9"/>
            <color indexed="81"/>
            <rFont val="Tahoma"/>
            <charset val="1"/>
          </rPr>
          <t xml:space="preserve">
This is conservative, and higher than based on CERC guidelines 2009-14</t>
        </r>
      </text>
    </comment>
    <comment ref="H242" authorId="0" shapeId="0">
      <text>
        <r>
          <rPr>
            <b/>
            <sz val="9"/>
            <color indexed="81"/>
            <rFont val="Tahoma"/>
            <charset val="1"/>
          </rPr>
          <t>Rahul Tongia:</t>
        </r>
        <r>
          <rPr>
            <sz val="9"/>
            <color indexed="81"/>
            <rFont val="Tahoma"/>
            <charset val="1"/>
          </rPr>
          <t xml:space="preserve">
Weighted avg. cost of capital, for 15.5% equity returns, and debt about 10 to 10.5%, 70:30 d:e ratio. It doesn't separate "depreciation" as a line item but uses a total amortization calculation (for fixed costs).  The higher up-front capital costs used compensates for the difference in accounting (re. depreciation).  Note, WACC for solar is actually likely to be higher, for various reasons, but not an explicit variable given it is embedden in VGF bids under JNNSM (reverse subsidy auction).</t>
        </r>
      </text>
    </comment>
    <comment ref="H245" authorId="0" shapeId="0">
      <text>
        <r>
          <rPr>
            <b/>
            <sz val="9"/>
            <color indexed="81"/>
            <rFont val="Tahoma"/>
            <charset val="1"/>
          </rPr>
          <t>Rahul Tongia:</t>
        </r>
        <r>
          <rPr>
            <sz val="9"/>
            <color indexed="81"/>
            <rFont val="Tahoma"/>
            <charset val="1"/>
          </rPr>
          <t xml:space="preserve">
Includes Interest During Construction, working capital, etc. - Rs. Crore ;  zero represents examining ONLY the variable costs, treating the capacity as a sunk cost (if solar is deemed a "negative demand" due to its non-dispatchability).  Also includes land, grid interconnection costs, etc.</t>
        </r>
      </text>
    </comment>
    <comment ref="H248" authorId="0" shapeId="0">
      <text>
        <r>
          <rPr>
            <b/>
            <sz val="9"/>
            <color indexed="81"/>
            <rFont val="Tahoma"/>
            <charset val="1"/>
          </rPr>
          <t>Rahul Tongia:</t>
        </r>
        <r>
          <rPr>
            <sz val="9"/>
            <color indexed="81"/>
            <rFont val="Tahoma"/>
            <charset val="1"/>
          </rPr>
          <t xml:space="preserve">
Taken same as the PV systems (accounting life for coal - actual lifespan can be longer,  plus financing can be front heavy as well)</t>
        </r>
      </text>
    </comment>
    <comment ref="H250" authorId="0" shapeId="0">
      <text>
        <r>
          <rPr>
            <b/>
            <sz val="9"/>
            <color indexed="81"/>
            <rFont val="Tahoma"/>
            <charset val="1"/>
          </rPr>
          <t>Rahul Tongia:</t>
        </r>
        <r>
          <rPr>
            <sz val="9"/>
            <color indexed="81"/>
            <rFont val="Tahoma"/>
            <charset val="1"/>
          </rPr>
          <t xml:space="preserve">
Amortization based on lifespan and WACC (equivalent to an EMI calcuation, but annually)</t>
        </r>
      </text>
    </comment>
  </commentList>
</comments>
</file>

<file path=xl/sharedStrings.xml><?xml version="1.0" encoding="utf-8"?>
<sst xmlns="http://schemas.openxmlformats.org/spreadsheetml/2006/main" count="197" uniqueCount="121">
  <si>
    <t>Coal vs. Solar LCOE comparison for India in 2014</t>
  </si>
  <si>
    <t xml:space="preserve">The LCOE model is a typical one, with discounting of  cash flows in the numerator and of generation in the denominator.  Importantly, levelizing or discounting rate is NOT the same as cost of capital.  </t>
  </si>
  <si>
    <t xml:space="preserve">The former is an accounting or social choice, the latter determined by contracts or the market.  </t>
  </si>
  <si>
    <t xml:space="preserve">Other assumptions and numbers are based on CERC/CEA data for coal (unless otherwise stated) and JNNSM Phase 2 round 1 bids for Solar PV.  </t>
  </si>
  <si>
    <t xml:space="preserve">These are national numbers and do not include any state-specific incentives or tax implications.  The actual numbers are varied across a wide range to show sensitvity analysis.  </t>
  </si>
  <si>
    <t>The model is released under creative commons by Brookings India (Dr. Rahul Tongia, author)</t>
  </si>
  <si>
    <t>There is an identical model in the .ana (analytica) modeling environment also released, allowing more flexibility in manipulation</t>
  </si>
  <si>
    <t xml:space="preserve">This simple LCOE (levelized cost of energy) model compared 2014 solar photovoltaic (PV) with coal-based power in India.  </t>
  </si>
  <si>
    <t>For both coal and solar, are normalizing to a 1 MW capacity size.  Costs are for plants installed today (2014), over their lifespan.</t>
  </si>
  <si>
    <t>Scenario</t>
  </si>
  <si>
    <t>Manual</t>
  </si>
  <si>
    <t>Imported Coal, Full Capex, Best of Open Category Solar</t>
  </si>
  <si>
    <t>Imported Coal, Marginal Costs,  Domestic Category Solar</t>
  </si>
  <si>
    <t>Domestic Coal, Marginal Costs,  Domestic Category Solar</t>
  </si>
  <si>
    <t>Domestic Coal, Full Capex,  Open Category Solar</t>
  </si>
  <si>
    <t>Chosen Scenario</t>
  </si>
  <si>
    <t>[Rs.kWh]</t>
  </si>
  <si>
    <t>Solar</t>
  </si>
  <si>
    <t>&lt;-</t>
  </si>
  <si>
    <t>Levelizing (discount) rate</t>
  </si>
  <si>
    <t>Year</t>
  </si>
  <si>
    <t>Forex Base Rate</t>
  </si>
  <si>
    <t>Annual Forex Escalation Rate</t>
  </si>
  <si>
    <t>PEACH</t>
  </si>
  <si>
    <t>box is an input to the model</t>
  </si>
  <si>
    <t>BLUE</t>
  </si>
  <si>
    <t>shows the range of possible values where choices are to be made or there is uncertainty (parametric model)</t>
  </si>
  <si>
    <t>Forex Rate over Time</t>
  </si>
  <si>
    <t>[Rs./US$]</t>
  </si>
  <si>
    <t>Discount Rate</t>
  </si>
  <si>
    <t>Annual INFLATOR for Future Values (FV)</t>
  </si>
  <si>
    <t>SOLAR POWER</t>
  </si>
  <si>
    <t>Solar PLF Degredation</t>
  </si>
  <si>
    <t>Solar Base PLF (Plant Load Factor)</t>
  </si>
  <si>
    <t>[RELATIVE % fall per annum]</t>
  </si>
  <si>
    <t>Solar PLF over time</t>
  </si>
  <si>
    <t>[conservative - assumes degradation starts after one full year only]</t>
  </si>
  <si>
    <t>Solar kWh per year per MW</t>
  </si>
  <si>
    <t>Scenario -&gt;</t>
  </si>
  <si>
    <t>Base Ancillary Services Burden from Solar</t>
  </si>
  <si>
    <t>[Rs./kWh]</t>
  </si>
  <si>
    <t>Years show end of year; Year 0 = now</t>
  </si>
  <si>
    <t>Ancillary Services Yearly burden</t>
  </si>
  <si>
    <t>Solar Generation price paid by utilities</t>
  </si>
  <si>
    <t>nominal</t>
  </si>
  <si>
    <t>Solar Operations cost paid by utilities</t>
  </si>
  <si>
    <t>Solar annual cash flow for production</t>
  </si>
  <si>
    <t>[Rs./year per MW]</t>
  </si>
  <si>
    <t>VGF Bids</t>
  </si>
  <si>
    <t>[Rs. Cr./MW]</t>
  </si>
  <si>
    <t xml:space="preserve"> </t>
  </si>
  <si>
    <t>Domestic Content</t>
  </si>
  <si>
    <t>Open</t>
  </si>
  <si>
    <t>High</t>
  </si>
  <si>
    <t>Med</t>
  </si>
  <si>
    <t>Low</t>
  </si>
  <si>
    <t>VGF Outflow rate (fraction) [as prescribed]</t>
  </si>
  <si>
    <t>Total Annual Solar Cost</t>
  </si>
  <si>
    <t>VGF Cash Flow</t>
  </si>
  <si>
    <t>[Rs. /MW]</t>
  </si>
  <si>
    <t>Solar LCOE numerator (discounted cash) annual</t>
  </si>
  <si>
    <t>[Rs.]</t>
  </si>
  <si>
    <t>Solar LCOE numerator summation</t>
  </si>
  <si>
    <t>Solar LCOE denominator (discounted energy) annual</t>
  </si>
  <si>
    <t>[kWh]</t>
  </si>
  <si>
    <t>Solar LCOE denominator summation</t>
  </si>
  <si>
    <t>Solar LCOE</t>
  </si>
  <si>
    <t>COAL</t>
  </si>
  <si>
    <t>Domestic Escalation Rate (annual)</t>
  </si>
  <si>
    <t>Calorific Value</t>
  </si>
  <si>
    <t>[kCal/kg]</t>
  </si>
  <si>
    <t>Domestic</t>
  </si>
  <si>
    <t>Imported</t>
  </si>
  <si>
    <t>BTU/kCal</t>
  </si>
  <si>
    <t>(constant)</t>
  </si>
  <si>
    <t>Domestic Price without transport</t>
  </si>
  <si>
    <t>[Rs./ton]</t>
  </si>
  <si>
    <t xml:space="preserve">Domestic coal transport costs </t>
  </si>
  <si>
    <t>Hi</t>
  </si>
  <si>
    <t>Lo</t>
  </si>
  <si>
    <t>Domestic coal price base year</t>
  </si>
  <si>
    <t>Annual domestic coal cost</t>
  </si>
  <si>
    <t>All values are nominal (base 2014)  unless indicated otherwise</t>
  </si>
  <si>
    <t>Rates of change (inflation, forex, etc.) are annual over the lifespan.</t>
  </si>
  <si>
    <t>Imported Coal base price</t>
  </si>
  <si>
    <t>[$/ton]</t>
  </si>
  <si>
    <t>Imported coal escalation rate (annual)</t>
  </si>
  <si>
    <t>nominal US$</t>
  </si>
  <si>
    <t xml:space="preserve">Annual imported coal price </t>
  </si>
  <si>
    <t>[US$/ton]</t>
  </si>
  <si>
    <t>Annual imported coal price</t>
  </si>
  <si>
    <t>Rs. / MMBTU coal annual</t>
  </si>
  <si>
    <t>Coal plant efficiency (net)</t>
  </si>
  <si>
    <t>BTU/kWh</t>
  </si>
  <si>
    <t>constant</t>
  </si>
  <si>
    <t>BTU input per kWh</t>
  </si>
  <si>
    <t>Rs./kWh coal (fuel)</t>
  </si>
  <si>
    <t>Coal PLF (Plant Load Factor)</t>
  </si>
  <si>
    <t>Annual coal generation</t>
  </si>
  <si>
    <t>[kWh/MW]</t>
  </si>
  <si>
    <t>Nominal Fuel cost total</t>
  </si>
  <si>
    <t>LCOE coal denominator discounted annual</t>
  </si>
  <si>
    <t>LCOE coal denominator sum</t>
  </si>
  <si>
    <t>O&amp;M and Misc. base cost</t>
  </si>
  <si>
    <t>O&amp;M and Misc annual cost</t>
  </si>
  <si>
    <t>Nominal O&amp;M yearly total</t>
  </si>
  <si>
    <t>Coal Weighted Avg. Cost of Capital (WACC)</t>
  </si>
  <si>
    <t>[Rs. Crore/MW]</t>
  </si>
  <si>
    <t>Coal Capex per MW (loaded)</t>
  </si>
  <si>
    <t>Years Lifespan</t>
  </si>
  <si>
    <t>per MW capital cost recovery (yearly amortization)</t>
  </si>
  <si>
    <t>LCOE coal numerator discounted annual</t>
  </si>
  <si>
    <t>LCOE coal numerator sum</t>
  </si>
  <si>
    <t>Coal LCOE</t>
  </si>
  <si>
    <t>Coal - Domestic</t>
  </si>
  <si>
    <t>Coal - Imported</t>
  </si>
  <si>
    <t>Results</t>
  </si>
  <si>
    <t>LCOE</t>
  </si>
  <si>
    <t xml:space="preserve"> &lt; - choose one of the above 5</t>
  </si>
  <si>
    <t>(only one of the 2 coal sources applies per scenario above)</t>
  </si>
  <si>
    <t>value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</si>
</sst>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C00000"/>
      <name val="Calibri"/>
      <family val="2"/>
      <scheme val="minor"/>
    </font>
    <font>
      <sz val="9"/>
      <color indexed="81"/>
      <name val="Tahoma"/>
      <charset val="1"/>
    </font>
    <font>
      <b/>
      <sz val="9"/>
      <color indexed="81"/>
      <name val="Tahoma"/>
      <charset val="1"/>
    </font>
    <font>
      <i/>
      <sz val="11"/>
      <color theme="1"/>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s>
  <borders count="1">
    <border>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9" fontId="0" fillId="0" borderId="0" xfId="0" applyNumberFormat="1"/>
    <xf numFmtId="0" fontId="0" fillId="0" borderId="0" xfId="0" applyAlignment="1">
      <alignment horizontal="right"/>
    </xf>
    <xf numFmtId="0" fontId="0" fillId="2" borderId="0" xfId="0" applyFill="1"/>
    <xf numFmtId="0" fontId="0" fillId="3" borderId="0" xfId="0" applyFill="1"/>
    <xf numFmtId="9" fontId="0" fillId="3" borderId="0" xfId="0" applyNumberFormat="1" applyFill="1"/>
    <xf numFmtId="9" fontId="0" fillId="2" borderId="0" xfId="0" applyNumberFormat="1" applyFill="1"/>
    <xf numFmtId="0" fontId="2" fillId="0" borderId="0" xfId="0" applyFont="1"/>
    <xf numFmtId="10" fontId="0" fillId="2" borderId="0" xfId="0" applyNumberFormat="1" applyFill="1"/>
    <xf numFmtId="0" fontId="0" fillId="0" borderId="0" xfId="0" applyNumberFormat="1"/>
    <xf numFmtId="165" fontId="0" fillId="0" borderId="0" xfId="1" applyNumberFormat="1" applyFont="1"/>
    <xf numFmtId="0" fontId="0" fillId="2" borderId="0" xfId="0" applyNumberFormat="1" applyFill="1"/>
    <xf numFmtId="2" fontId="0" fillId="0" borderId="0" xfId="0" applyNumberFormat="1"/>
    <xf numFmtId="165" fontId="0" fillId="0" borderId="0" xfId="0" applyNumberFormat="1"/>
    <xf numFmtId="0" fontId="0" fillId="0" borderId="0" xfId="0" applyFill="1"/>
    <xf numFmtId="9" fontId="0" fillId="0" borderId="0" xfId="0" applyNumberFormat="1" applyFill="1"/>
    <xf numFmtId="10" fontId="0" fillId="0" borderId="0" xfId="0" applyNumberFormat="1" applyFill="1"/>
    <xf numFmtId="0" fontId="0" fillId="0" borderId="0" xfId="0" applyNumberFormat="1" applyFill="1"/>
    <xf numFmtId="2" fontId="5" fillId="0" borderId="0" xfId="0" applyNumberFormat="1" applyFont="1"/>
    <xf numFmtId="0" fontId="0" fillId="0" borderId="0" xfId="0" applyFont="1"/>
    <xf numFmtId="1" fontId="0" fillId="0" borderId="0" xfId="0" applyNumberFormat="1"/>
    <xf numFmtId="166" fontId="0" fillId="0" borderId="0" xfId="0" applyNumberFormat="1"/>
    <xf numFmtId="164" fontId="0" fillId="0" borderId="0" xfId="0" applyNumberFormat="1"/>
    <xf numFmtId="10" fontId="0" fillId="0" borderId="0" xfId="0" applyNumberFormat="1"/>
    <xf numFmtId="10" fontId="0" fillId="3" borderId="0" xfId="0" applyNumberFormat="1" applyFill="1"/>
    <xf numFmtId="0" fontId="0" fillId="0" borderId="0" xfId="0" applyAlignment="1">
      <alignment wrapText="1"/>
    </xf>
    <xf numFmtId="0" fontId="0" fillId="3" borderId="0" xfId="0" applyFill="1" applyAlignment="1">
      <alignment horizontal="center"/>
    </xf>
    <xf numFmtId="0" fontId="2" fillId="0" borderId="0" xfId="0" applyFont="1" applyAlignment="1">
      <alignment horizontal="center"/>
    </xf>
    <xf numFmtId="0" fontId="2" fillId="0" borderId="0" xfId="0" applyFont="1" applyFill="1" applyAlignment="1">
      <alignment horizontal="center"/>
    </xf>
    <xf numFmtId="165" fontId="2" fillId="0" borderId="0" xfId="1" applyNumberFormat="1" applyFont="1" applyAlignment="1">
      <alignment horizontal="center"/>
    </xf>
    <xf numFmtId="9" fontId="0" fillId="2" borderId="0" xfId="2" applyFont="1" applyFill="1"/>
    <xf numFmtId="0" fontId="8"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07"/>
  <sheetViews>
    <sheetView tabSelected="1" workbookViewId="0">
      <selection activeCell="J9" sqref="J9"/>
    </sheetView>
  </sheetViews>
  <sheetFormatPr defaultRowHeight="15" x14ac:dyDescent="0.25"/>
  <cols>
    <col min="1" max="1" width="10.85546875" customWidth="1"/>
    <col min="5" max="5" width="11.85546875" customWidth="1"/>
    <col min="6" max="6" width="9.85546875" customWidth="1"/>
    <col min="7" max="7" width="13.28515625" bestFit="1" customWidth="1"/>
    <col min="8" max="8" width="14.28515625" bestFit="1" customWidth="1"/>
    <col min="9" max="9" width="16.42578125" customWidth="1"/>
    <col min="10" max="27" width="14.42578125" bestFit="1" customWidth="1"/>
    <col min="28" max="34" width="14.7109375" bestFit="1" customWidth="1"/>
  </cols>
  <sheetData>
    <row r="1" spans="1:7" x14ac:dyDescent="0.25">
      <c r="C1" s="3" t="s">
        <v>23</v>
      </c>
      <c r="D1" t="s">
        <v>24</v>
      </c>
    </row>
    <row r="2" spans="1:7" x14ac:dyDescent="0.25">
      <c r="C2" s="4" t="s">
        <v>25</v>
      </c>
      <c r="D2" t="s">
        <v>26</v>
      </c>
    </row>
    <row r="3" spans="1:7" x14ac:dyDescent="0.25">
      <c r="D3" t="s">
        <v>41</v>
      </c>
    </row>
    <row r="4" spans="1:7" x14ac:dyDescent="0.25">
      <c r="D4" t="s">
        <v>82</v>
      </c>
    </row>
    <row r="6" spans="1:7" x14ac:dyDescent="0.25">
      <c r="B6" t="s">
        <v>9</v>
      </c>
    </row>
    <row r="7" spans="1:7" x14ac:dyDescent="0.25">
      <c r="B7" s="4">
        <v>1</v>
      </c>
      <c r="C7" t="s">
        <v>11</v>
      </c>
    </row>
    <row r="8" spans="1:7" x14ac:dyDescent="0.25">
      <c r="B8" s="4">
        <v>2</v>
      </c>
      <c r="C8" t="s">
        <v>12</v>
      </c>
    </row>
    <row r="9" spans="1:7" x14ac:dyDescent="0.25">
      <c r="B9" s="4">
        <v>3</v>
      </c>
      <c r="C9" t="s">
        <v>13</v>
      </c>
    </row>
    <row r="10" spans="1:7" x14ac:dyDescent="0.25">
      <c r="B10" s="4">
        <v>4</v>
      </c>
      <c r="C10" t="s">
        <v>14</v>
      </c>
    </row>
    <row r="11" spans="1:7" x14ac:dyDescent="0.25">
      <c r="B11" s="4">
        <v>5</v>
      </c>
      <c r="C11" t="s">
        <v>10</v>
      </c>
    </row>
    <row r="13" spans="1:7" x14ac:dyDescent="0.25">
      <c r="B13" t="s">
        <v>15</v>
      </c>
      <c r="D13" s="3">
        <v>4</v>
      </c>
      <c r="E13" s="7" t="s">
        <v>118</v>
      </c>
    </row>
    <row r="15" spans="1:7" x14ac:dyDescent="0.25">
      <c r="A15" t="s">
        <v>117</v>
      </c>
      <c r="B15" s="7" t="s">
        <v>116</v>
      </c>
      <c r="D15" t="s">
        <v>16</v>
      </c>
    </row>
    <row r="16" spans="1:7" ht="30" x14ac:dyDescent="0.25">
      <c r="C16" s="2" t="s">
        <v>19</v>
      </c>
      <c r="D16" t="s">
        <v>17</v>
      </c>
      <c r="E16" s="25" t="s">
        <v>114</v>
      </c>
      <c r="F16" s="25" t="s">
        <v>115</v>
      </c>
      <c r="G16" s="31" t="s">
        <v>119</v>
      </c>
    </row>
    <row r="17" spans="1:34" x14ac:dyDescent="0.25">
      <c r="C17" s="1">
        <v>0.06</v>
      </c>
      <c r="D17" s="12">
        <f>I144</f>
        <v>6.9486938612485609</v>
      </c>
      <c r="E17" s="12">
        <f>I293</f>
        <v>5.1460596401936245</v>
      </c>
      <c r="F17" s="12">
        <f>I301</f>
        <v>5.13221194814132</v>
      </c>
    </row>
    <row r="18" spans="1:34" x14ac:dyDescent="0.25">
      <c r="C18" s="1">
        <v>7.0000000000000007E-2</v>
      </c>
      <c r="D18" s="12">
        <f t="shared" ref="D18:D23" si="0">I145</f>
        <v>6.9597130815053045</v>
      </c>
      <c r="E18" s="12">
        <f t="shared" ref="E18:E23" si="1">I294</f>
        <v>5.0142974424520235</v>
      </c>
      <c r="F18" s="12">
        <f t="shared" ref="F18:F23" si="2">I302</f>
        <v>5.0691377404957247</v>
      </c>
    </row>
    <row r="19" spans="1:34" x14ac:dyDescent="0.25">
      <c r="C19" s="1">
        <v>0.08</v>
      </c>
      <c r="D19" s="12">
        <f t="shared" si="0"/>
        <v>6.9730540574916047</v>
      </c>
      <c r="E19" s="12">
        <f t="shared" si="1"/>
        <v>4.8903477465132363</v>
      </c>
      <c r="F19" s="12">
        <f t="shared" si="2"/>
        <v>5.0094401269634705</v>
      </c>
    </row>
    <row r="20" spans="1:34" x14ac:dyDescent="0.25">
      <c r="C20" s="1">
        <v>0.09</v>
      </c>
      <c r="D20" s="12">
        <f t="shared" si="0"/>
        <v>6.9885584331281025</v>
      </c>
      <c r="E20" s="12">
        <f t="shared" si="1"/>
        <v>4.7741674256463833</v>
      </c>
      <c r="F20" s="12">
        <f t="shared" si="2"/>
        <v>4.953139874724922</v>
      </c>
    </row>
    <row r="21" spans="1:34" x14ac:dyDescent="0.25">
      <c r="C21" s="1">
        <v>0.1</v>
      </c>
      <c r="D21" s="12">
        <f t="shared" si="0"/>
        <v>7.0060599388728653</v>
      </c>
      <c r="E21" s="12">
        <f t="shared" si="1"/>
        <v>4.6656172196277685</v>
      </c>
      <c r="F21" s="12">
        <f t="shared" si="2"/>
        <v>4.9002112560348419</v>
      </c>
    </row>
    <row r="22" spans="1:34" x14ac:dyDescent="0.25">
      <c r="C22" s="1">
        <v>0.11</v>
      </c>
      <c r="D22" s="12">
        <f t="shared" si="0"/>
        <v>7.0253892602107628</v>
      </c>
      <c r="E22" s="12">
        <f t="shared" si="1"/>
        <v>4.5644787797658442</v>
      </c>
      <c r="F22" s="12">
        <f t="shared" si="2"/>
        <v>4.8505893046305451</v>
      </c>
    </row>
    <row r="23" spans="1:34" x14ac:dyDescent="0.25">
      <c r="C23" s="1">
        <v>0.12</v>
      </c>
      <c r="D23" s="12">
        <f t="shared" si="0"/>
        <v>7.0463781484960064</v>
      </c>
      <c r="E23" s="12">
        <f t="shared" si="1"/>
        <v>4.4704714758630697</v>
      </c>
      <c r="F23" s="12">
        <f t="shared" si="2"/>
        <v>4.8041771641622564</v>
      </c>
      <c r="G23" s="1"/>
      <c r="H23" s="1"/>
      <c r="I23" s="1"/>
      <c r="J23" s="1"/>
      <c r="K23" s="2" t="s">
        <v>18</v>
      </c>
    </row>
    <row r="25" spans="1:34" x14ac:dyDescent="0.25">
      <c r="H25" t="s">
        <v>20</v>
      </c>
      <c r="I25">
        <v>0</v>
      </c>
      <c r="J25">
        <v>1</v>
      </c>
      <c r="K25">
        <v>2</v>
      </c>
      <c r="L25">
        <v>3</v>
      </c>
      <c r="M25">
        <v>4</v>
      </c>
      <c r="N25">
        <v>5</v>
      </c>
      <c r="O25">
        <v>6</v>
      </c>
      <c r="P25">
        <v>7</v>
      </c>
      <c r="Q25">
        <v>8</v>
      </c>
      <c r="R25">
        <v>9</v>
      </c>
      <c r="S25">
        <v>10</v>
      </c>
      <c r="T25">
        <v>11</v>
      </c>
      <c r="U25">
        <v>12</v>
      </c>
      <c r="V25">
        <v>13</v>
      </c>
      <c r="W25">
        <v>14</v>
      </c>
      <c r="X25">
        <v>15</v>
      </c>
      <c r="Y25">
        <v>16</v>
      </c>
      <c r="Z25">
        <v>17</v>
      </c>
      <c r="AA25">
        <v>18</v>
      </c>
      <c r="AB25">
        <v>19</v>
      </c>
      <c r="AC25">
        <v>20</v>
      </c>
      <c r="AD25">
        <v>21</v>
      </c>
      <c r="AE25">
        <v>22</v>
      </c>
      <c r="AF25">
        <v>23</v>
      </c>
      <c r="AG25">
        <v>24</v>
      </c>
      <c r="AH25">
        <v>25</v>
      </c>
    </row>
    <row r="26" spans="1:34" x14ac:dyDescent="0.25">
      <c r="A26" t="s">
        <v>38</v>
      </c>
      <c r="B26" s="27">
        <v>1</v>
      </c>
      <c r="C26" s="27">
        <v>2</v>
      </c>
      <c r="D26" s="27">
        <v>3</v>
      </c>
      <c r="E26" s="27">
        <v>4</v>
      </c>
      <c r="F26" s="27">
        <v>5</v>
      </c>
      <c r="G26" s="27" t="s">
        <v>120</v>
      </c>
    </row>
    <row r="28" spans="1:34" x14ac:dyDescent="0.25">
      <c r="A28" s="27">
        <v>1</v>
      </c>
      <c r="B28" s="2"/>
      <c r="C28" s="2"/>
      <c r="D28" s="2"/>
      <c r="E28" s="2"/>
      <c r="G28" s="3">
        <v>61.5</v>
      </c>
      <c r="H28" t="s">
        <v>21</v>
      </c>
      <c r="J28" t="s">
        <v>28</v>
      </c>
    </row>
    <row r="29" spans="1:34" x14ac:dyDescent="0.25">
      <c r="A29" s="27"/>
      <c r="B29" s="2"/>
      <c r="C29" s="2"/>
      <c r="D29" s="2"/>
      <c r="E29" s="2"/>
      <c r="G29" s="14"/>
    </row>
    <row r="30" spans="1:34" x14ac:dyDescent="0.25">
      <c r="A30" s="27">
        <v>2</v>
      </c>
      <c r="B30">
        <v>0.01</v>
      </c>
      <c r="C30">
        <v>0</v>
      </c>
      <c r="D30">
        <v>0</v>
      </c>
      <c r="E30">
        <v>0</v>
      </c>
      <c r="F30">
        <v>-0.01</v>
      </c>
      <c r="G30" s="3">
        <f>INDEX($B30:$F30,MATCH(scenario,$B$26:$F$26,0))</f>
        <v>0</v>
      </c>
      <c r="H30" t="s">
        <v>22</v>
      </c>
    </row>
    <row r="31" spans="1:34" x14ac:dyDescent="0.25">
      <c r="A31" s="27"/>
      <c r="H31" s="4">
        <v>-0.02</v>
      </c>
      <c r="I31" s="4">
        <v>-0.01</v>
      </c>
      <c r="J31" s="4">
        <v>0</v>
      </c>
      <c r="K31" s="4">
        <v>0.01</v>
      </c>
    </row>
    <row r="32" spans="1:34" x14ac:dyDescent="0.25">
      <c r="A32" s="27"/>
      <c r="H32" s="14"/>
      <c r="I32" s="14"/>
      <c r="J32" s="14"/>
      <c r="K32" s="14"/>
    </row>
    <row r="33" spans="1:34" x14ac:dyDescent="0.25">
      <c r="A33" s="27">
        <v>3</v>
      </c>
      <c r="H33" t="s">
        <v>27</v>
      </c>
    </row>
    <row r="34" spans="1:34" x14ac:dyDescent="0.25">
      <c r="A34" s="27"/>
      <c r="H34" t="s">
        <v>20</v>
      </c>
      <c r="I34">
        <v>0</v>
      </c>
      <c r="J34">
        <v>1</v>
      </c>
      <c r="K34">
        <v>2</v>
      </c>
      <c r="L34">
        <v>3</v>
      </c>
      <c r="M34">
        <v>4</v>
      </c>
      <c r="N34">
        <v>5</v>
      </c>
      <c r="O34">
        <v>6</v>
      </c>
      <c r="P34">
        <v>7</v>
      </c>
      <c r="Q34">
        <v>8</v>
      </c>
      <c r="R34">
        <v>9</v>
      </c>
      <c r="S34">
        <v>10</v>
      </c>
      <c r="T34">
        <v>11</v>
      </c>
      <c r="U34">
        <v>12</v>
      </c>
      <c r="V34">
        <v>13</v>
      </c>
      <c r="W34">
        <v>14</v>
      </c>
      <c r="X34">
        <v>15</v>
      </c>
      <c r="Y34">
        <v>16</v>
      </c>
      <c r="Z34">
        <v>17</v>
      </c>
      <c r="AA34">
        <v>18</v>
      </c>
      <c r="AB34">
        <v>19</v>
      </c>
      <c r="AC34">
        <v>20</v>
      </c>
      <c r="AD34">
        <v>21</v>
      </c>
      <c r="AE34">
        <v>22</v>
      </c>
      <c r="AF34">
        <v>23</v>
      </c>
      <c r="AG34">
        <v>24</v>
      </c>
      <c r="AH34">
        <v>25</v>
      </c>
    </row>
    <row r="35" spans="1:34" x14ac:dyDescent="0.25">
      <c r="A35" s="27"/>
      <c r="I35">
        <f>G28</f>
        <v>61.5</v>
      </c>
      <c r="J35">
        <f>$I$35*(1+$G$30)^(J34)</f>
        <v>61.5</v>
      </c>
      <c r="K35">
        <f>$I$35*(1+$G$30)^(K34)</f>
        <v>61.5</v>
      </c>
      <c r="L35">
        <f t="shared" ref="L35:AH35" si="3">$I$35*(1+$G$30)^(L34)</f>
        <v>61.5</v>
      </c>
      <c r="M35">
        <f t="shared" si="3"/>
        <v>61.5</v>
      </c>
      <c r="N35">
        <f t="shared" si="3"/>
        <v>61.5</v>
      </c>
      <c r="O35">
        <f t="shared" si="3"/>
        <v>61.5</v>
      </c>
      <c r="P35">
        <f t="shared" si="3"/>
        <v>61.5</v>
      </c>
      <c r="Q35">
        <f t="shared" si="3"/>
        <v>61.5</v>
      </c>
      <c r="R35">
        <f t="shared" si="3"/>
        <v>61.5</v>
      </c>
      <c r="S35">
        <f t="shared" si="3"/>
        <v>61.5</v>
      </c>
      <c r="T35">
        <f t="shared" si="3"/>
        <v>61.5</v>
      </c>
      <c r="U35">
        <f t="shared" si="3"/>
        <v>61.5</v>
      </c>
      <c r="V35">
        <f t="shared" si="3"/>
        <v>61.5</v>
      </c>
      <c r="W35">
        <f t="shared" si="3"/>
        <v>61.5</v>
      </c>
      <c r="X35">
        <f t="shared" si="3"/>
        <v>61.5</v>
      </c>
      <c r="Y35">
        <f t="shared" si="3"/>
        <v>61.5</v>
      </c>
      <c r="Z35">
        <f t="shared" si="3"/>
        <v>61.5</v>
      </c>
      <c r="AA35">
        <f t="shared" si="3"/>
        <v>61.5</v>
      </c>
      <c r="AB35">
        <f t="shared" si="3"/>
        <v>61.5</v>
      </c>
      <c r="AC35">
        <f t="shared" si="3"/>
        <v>61.5</v>
      </c>
      <c r="AD35">
        <f t="shared" si="3"/>
        <v>61.5</v>
      </c>
      <c r="AE35">
        <f t="shared" si="3"/>
        <v>61.5</v>
      </c>
      <c r="AF35">
        <f t="shared" si="3"/>
        <v>61.5</v>
      </c>
      <c r="AG35">
        <f t="shared" si="3"/>
        <v>61.5</v>
      </c>
      <c r="AH35">
        <f t="shared" si="3"/>
        <v>61.5</v>
      </c>
    </row>
    <row r="36" spans="1:34" x14ac:dyDescent="0.25">
      <c r="A36" s="27"/>
    </row>
    <row r="37" spans="1:34" x14ac:dyDescent="0.25">
      <c r="A37" s="27">
        <v>4</v>
      </c>
      <c r="F37" s="1">
        <v>0.1</v>
      </c>
      <c r="G37" s="6">
        <f>H42</f>
        <v>0.1</v>
      </c>
      <c r="H37" t="s">
        <v>29</v>
      </c>
    </row>
    <row r="38" spans="1:34" x14ac:dyDescent="0.25">
      <c r="A38" s="27"/>
      <c r="G38" s="15"/>
      <c r="H38" s="5">
        <v>0.06</v>
      </c>
    </row>
    <row r="39" spans="1:34" x14ac:dyDescent="0.25">
      <c r="A39" s="27"/>
      <c r="G39" s="15"/>
      <c r="H39" s="5">
        <v>7.0000000000000007E-2</v>
      </c>
    </row>
    <row r="40" spans="1:34" x14ac:dyDescent="0.25">
      <c r="A40" s="27"/>
      <c r="G40" s="15"/>
      <c r="H40" s="5">
        <v>0.08</v>
      </c>
    </row>
    <row r="41" spans="1:34" x14ac:dyDescent="0.25">
      <c r="A41" s="27"/>
      <c r="G41" s="15"/>
      <c r="H41" s="5">
        <v>0.09</v>
      </c>
    </row>
    <row r="42" spans="1:34" x14ac:dyDescent="0.25">
      <c r="A42" s="27"/>
      <c r="G42" s="15"/>
      <c r="H42" s="5">
        <v>0.1</v>
      </c>
    </row>
    <row r="43" spans="1:34" x14ac:dyDescent="0.25">
      <c r="A43" s="27"/>
      <c r="G43" s="15"/>
      <c r="H43" s="5">
        <v>0.11</v>
      </c>
    </row>
    <row r="44" spans="1:34" x14ac:dyDescent="0.25">
      <c r="A44" s="27"/>
      <c r="G44" s="15"/>
      <c r="H44" s="5">
        <v>0.12</v>
      </c>
    </row>
    <row r="45" spans="1:34" x14ac:dyDescent="0.25">
      <c r="A45" s="27"/>
      <c r="G45" s="15"/>
    </row>
    <row r="46" spans="1:34" s="14" customFormat="1" x14ac:dyDescent="0.25">
      <c r="A46" s="28"/>
      <c r="H46" s="15"/>
      <c r="I46" s="15"/>
      <c r="J46" s="15"/>
      <c r="K46" s="15"/>
      <c r="L46" s="15"/>
      <c r="M46" s="15"/>
      <c r="N46" s="15"/>
    </row>
    <row r="47" spans="1:34" x14ac:dyDescent="0.25">
      <c r="A47" s="27">
        <v>5</v>
      </c>
      <c r="H47" t="s">
        <v>30</v>
      </c>
    </row>
    <row r="48" spans="1:34" x14ac:dyDescent="0.25">
      <c r="A48" s="27"/>
      <c r="H48" t="s">
        <v>20</v>
      </c>
      <c r="I48">
        <v>0</v>
      </c>
      <c r="J48">
        <v>1</v>
      </c>
      <c r="K48">
        <v>2</v>
      </c>
      <c r="L48">
        <v>3</v>
      </c>
      <c r="M48">
        <v>4</v>
      </c>
      <c r="N48">
        <v>5</v>
      </c>
      <c r="O48">
        <v>6</v>
      </c>
      <c r="P48">
        <v>7</v>
      </c>
      <c r="Q48">
        <v>8</v>
      </c>
      <c r="R48">
        <v>9</v>
      </c>
      <c r="S48">
        <v>10</v>
      </c>
      <c r="T48">
        <v>11</v>
      </c>
      <c r="U48">
        <v>12</v>
      </c>
      <c r="V48">
        <v>13</v>
      </c>
      <c r="W48">
        <v>14</v>
      </c>
      <c r="X48">
        <v>15</v>
      </c>
      <c r="Y48">
        <v>16</v>
      </c>
      <c r="Z48">
        <v>17</v>
      </c>
      <c r="AA48">
        <v>18</v>
      </c>
      <c r="AB48">
        <v>19</v>
      </c>
      <c r="AC48">
        <v>20</v>
      </c>
      <c r="AD48">
        <v>21</v>
      </c>
      <c r="AE48">
        <v>22</v>
      </c>
      <c r="AF48">
        <v>23</v>
      </c>
      <c r="AG48">
        <v>24</v>
      </c>
      <c r="AH48">
        <v>25</v>
      </c>
    </row>
    <row r="49" spans="1:34" x14ac:dyDescent="0.25">
      <c r="A49" s="27"/>
      <c r="G49" t="s">
        <v>29</v>
      </c>
      <c r="H49" s="15">
        <v>0.06</v>
      </c>
      <c r="I49">
        <f>(1+$H49)^I$48</f>
        <v>1</v>
      </c>
      <c r="J49" s="12">
        <f t="shared" ref="J49:AH55" si="4">(1+$H49)^J$48</f>
        <v>1.06</v>
      </c>
      <c r="K49" s="12">
        <f t="shared" si="4"/>
        <v>1.1236000000000002</v>
      </c>
      <c r="L49" s="12">
        <f t="shared" si="4"/>
        <v>1.1910160000000003</v>
      </c>
      <c r="M49" s="12">
        <f t="shared" si="4"/>
        <v>1.2624769600000003</v>
      </c>
      <c r="N49" s="12">
        <f t="shared" si="4"/>
        <v>1.3382255776000005</v>
      </c>
      <c r="O49" s="12">
        <f t="shared" si="4"/>
        <v>1.4185191122560006</v>
      </c>
      <c r="P49" s="12">
        <f t="shared" si="4"/>
        <v>1.5036302589913608</v>
      </c>
      <c r="Q49" s="12">
        <f t="shared" si="4"/>
        <v>1.5938480745308423</v>
      </c>
      <c r="R49" s="12">
        <f t="shared" si="4"/>
        <v>1.6894789590026928</v>
      </c>
      <c r="S49" s="12">
        <f t="shared" si="4"/>
        <v>1.7908476965428546</v>
      </c>
      <c r="T49" s="12">
        <f t="shared" si="4"/>
        <v>1.8982985583354262</v>
      </c>
      <c r="U49" s="12">
        <f t="shared" si="4"/>
        <v>2.0121964718355518</v>
      </c>
      <c r="V49" s="12">
        <f t="shared" si="4"/>
        <v>2.1329282601456852</v>
      </c>
      <c r="W49" s="12">
        <f t="shared" si="4"/>
        <v>2.2609039557544262</v>
      </c>
      <c r="X49" s="12">
        <f t="shared" si="4"/>
        <v>2.3965581930996924</v>
      </c>
      <c r="Y49" s="12">
        <f t="shared" si="4"/>
        <v>2.5403516846856733</v>
      </c>
      <c r="Z49" s="12">
        <f t="shared" si="4"/>
        <v>2.692772785766814</v>
      </c>
      <c r="AA49" s="12">
        <f t="shared" si="4"/>
        <v>2.8543391529128228</v>
      </c>
      <c r="AB49" s="12">
        <f t="shared" si="4"/>
        <v>3.0255995020875925</v>
      </c>
      <c r="AC49" s="12">
        <f t="shared" si="4"/>
        <v>3.207135472212848</v>
      </c>
      <c r="AD49" s="12">
        <f t="shared" si="4"/>
        <v>3.3995636005456196</v>
      </c>
      <c r="AE49" s="12">
        <f t="shared" si="4"/>
        <v>3.6035374165783569</v>
      </c>
      <c r="AF49" s="12">
        <f t="shared" si="4"/>
        <v>3.8197496615730588</v>
      </c>
      <c r="AG49" s="12">
        <f t="shared" si="4"/>
        <v>4.0489346412674418</v>
      </c>
      <c r="AH49" s="12">
        <f t="shared" si="4"/>
        <v>4.2918707197434882</v>
      </c>
    </row>
    <row r="50" spans="1:34" x14ac:dyDescent="0.25">
      <c r="A50" s="27"/>
      <c r="H50" s="15">
        <v>7.0000000000000007E-2</v>
      </c>
      <c r="I50">
        <f t="shared" ref="I50:X55" si="5">(1+$H50)^I$48</f>
        <v>1</v>
      </c>
      <c r="J50" s="12">
        <f t="shared" si="5"/>
        <v>1.07</v>
      </c>
      <c r="K50" s="12">
        <f t="shared" si="5"/>
        <v>1.1449</v>
      </c>
      <c r="L50" s="12">
        <f t="shared" si="5"/>
        <v>1.2250430000000001</v>
      </c>
      <c r="M50" s="12">
        <f t="shared" si="5"/>
        <v>1.31079601</v>
      </c>
      <c r="N50" s="12">
        <f t="shared" si="5"/>
        <v>1.4025517307000002</v>
      </c>
      <c r="O50" s="12">
        <f t="shared" si="5"/>
        <v>1.5007303518490001</v>
      </c>
      <c r="P50" s="12">
        <f t="shared" si="5"/>
        <v>1.6057814764784302</v>
      </c>
      <c r="Q50" s="12">
        <f t="shared" si="5"/>
        <v>1.7181861798319202</v>
      </c>
      <c r="R50" s="12">
        <f t="shared" si="5"/>
        <v>1.8384592124201549</v>
      </c>
      <c r="S50" s="12">
        <f t="shared" si="5"/>
        <v>1.9671513572895656</v>
      </c>
      <c r="T50" s="12">
        <f t="shared" si="5"/>
        <v>2.1048519522998355</v>
      </c>
      <c r="U50" s="12">
        <f t="shared" si="5"/>
        <v>2.2521915889608235</v>
      </c>
      <c r="V50" s="12">
        <f t="shared" si="5"/>
        <v>2.4098450001880813</v>
      </c>
      <c r="W50" s="12">
        <f t="shared" si="5"/>
        <v>2.5785341502012469</v>
      </c>
      <c r="X50" s="12">
        <f t="shared" si="5"/>
        <v>2.7590315407153345</v>
      </c>
      <c r="Y50" s="12">
        <f t="shared" si="4"/>
        <v>2.9521637485654075</v>
      </c>
      <c r="Z50" s="12">
        <f t="shared" si="4"/>
        <v>3.1588152109649861</v>
      </c>
      <c r="AA50" s="12">
        <f t="shared" si="4"/>
        <v>3.3799322757325352</v>
      </c>
      <c r="AB50" s="12">
        <f t="shared" si="4"/>
        <v>3.6165275350338129</v>
      </c>
      <c r="AC50" s="12">
        <f t="shared" si="4"/>
        <v>3.8696844624861795</v>
      </c>
      <c r="AD50" s="12">
        <f t="shared" si="4"/>
        <v>4.1405623748602123</v>
      </c>
      <c r="AE50" s="12">
        <f t="shared" si="4"/>
        <v>4.4304017411004271</v>
      </c>
      <c r="AF50" s="12">
        <f t="shared" si="4"/>
        <v>4.740529862977457</v>
      </c>
      <c r="AG50" s="12">
        <f t="shared" si="4"/>
        <v>5.0723669533858793</v>
      </c>
      <c r="AH50" s="12">
        <f t="shared" si="4"/>
        <v>5.4274326401228912</v>
      </c>
    </row>
    <row r="51" spans="1:34" x14ac:dyDescent="0.25">
      <c r="A51" s="27"/>
      <c r="H51" s="15">
        <v>0.08</v>
      </c>
      <c r="I51">
        <f t="shared" si="5"/>
        <v>1</v>
      </c>
      <c r="J51" s="12">
        <f t="shared" si="4"/>
        <v>1.08</v>
      </c>
      <c r="K51" s="12">
        <f t="shared" si="4"/>
        <v>1.1664000000000001</v>
      </c>
      <c r="L51" s="12">
        <f t="shared" si="4"/>
        <v>1.2597120000000002</v>
      </c>
      <c r="M51" s="12">
        <f t="shared" si="4"/>
        <v>1.3604889600000003</v>
      </c>
      <c r="N51" s="12">
        <f t="shared" si="4"/>
        <v>1.4693280768000003</v>
      </c>
      <c r="O51" s="12">
        <f t="shared" si="4"/>
        <v>1.5868743229440005</v>
      </c>
      <c r="P51" s="12">
        <f t="shared" si="4"/>
        <v>1.7138242687795207</v>
      </c>
      <c r="Q51" s="12">
        <f t="shared" si="4"/>
        <v>1.8509302102818823</v>
      </c>
      <c r="R51" s="12">
        <f t="shared" si="4"/>
        <v>1.9990046271044331</v>
      </c>
      <c r="S51" s="12">
        <f t="shared" si="4"/>
        <v>2.1589249972727877</v>
      </c>
      <c r="T51" s="12">
        <f t="shared" si="4"/>
        <v>2.3316389970546108</v>
      </c>
      <c r="U51" s="12">
        <f t="shared" si="4"/>
        <v>2.5181701168189798</v>
      </c>
      <c r="V51" s="12">
        <f t="shared" si="4"/>
        <v>2.7196237261644982</v>
      </c>
      <c r="W51" s="12">
        <f t="shared" si="4"/>
        <v>2.9371936242576586</v>
      </c>
      <c r="X51" s="12">
        <f t="shared" si="4"/>
        <v>3.1721691141982715</v>
      </c>
      <c r="Y51" s="12">
        <f t="shared" si="4"/>
        <v>3.4259426433341331</v>
      </c>
      <c r="Z51" s="12">
        <f t="shared" si="4"/>
        <v>3.7000180548008639</v>
      </c>
      <c r="AA51" s="12">
        <f t="shared" si="4"/>
        <v>3.9960194991849334</v>
      </c>
      <c r="AB51" s="12">
        <f t="shared" si="4"/>
        <v>4.3157010591197285</v>
      </c>
      <c r="AC51" s="12">
        <f t="shared" si="4"/>
        <v>4.6609571438493065</v>
      </c>
      <c r="AD51" s="12">
        <f t="shared" si="4"/>
        <v>5.0338337153572512</v>
      </c>
      <c r="AE51" s="12">
        <f t="shared" si="4"/>
        <v>5.4365404125858321</v>
      </c>
      <c r="AF51" s="12">
        <f t="shared" si="4"/>
        <v>5.8714636455926987</v>
      </c>
      <c r="AG51" s="12">
        <f t="shared" si="4"/>
        <v>6.3411807372401148</v>
      </c>
      <c r="AH51" s="12">
        <f t="shared" si="4"/>
        <v>6.8484751962193249</v>
      </c>
    </row>
    <row r="52" spans="1:34" x14ac:dyDescent="0.25">
      <c r="A52" s="27"/>
      <c r="H52" s="15">
        <v>0.09</v>
      </c>
      <c r="I52">
        <f t="shared" si="5"/>
        <v>1</v>
      </c>
      <c r="J52" s="12">
        <f t="shared" si="4"/>
        <v>1.0900000000000001</v>
      </c>
      <c r="K52" s="12">
        <f t="shared" si="4"/>
        <v>1.1881000000000002</v>
      </c>
      <c r="L52" s="12">
        <f t="shared" si="4"/>
        <v>1.2950290000000002</v>
      </c>
      <c r="M52" s="12">
        <f t="shared" si="4"/>
        <v>1.4115816100000003</v>
      </c>
      <c r="N52" s="12">
        <f t="shared" si="4"/>
        <v>1.5386239549000005</v>
      </c>
      <c r="O52" s="12">
        <f t="shared" si="4"/>
        <v>1.6771001108410006</v>
      </c>
      <c r="P52" s="12">
        <f t="shared" si="4"/>
        <v>1.8280391208166906</v>
      </c>
      <c r="Q52" s="12">
        <f t="shared" si="4"/>
        <v>1.9925626416901929</v>
      </c>
      <c r="R52" s="12">
        <f t="shared" si="4"/>
        <v>2.1718932794423105</v>
      </c>
      <c r="S52" s="12">
        <f t="shared" si="4"/>
        <v>2.3673636745921187</v>
      </c>
      <c r="T52" s="12">
        <f t="shared" si="4"/>
        <v>2.5804264053054093</v>
      </c>
      <c r="U52" s="12">
        <f t="shared" si="4"/>
        <v>2.812664781782896</v>
      </c>
      <c r="V52" s="12">
        <f t="shared" si="4"/>
        <v>3.0658046121433573</v>
      </c>
      <c r="W52" s="12">
        <f t="shared" si="4"/>
        <v>3.3417270272362596</v>
      </c>
      <c r="X52" s="12">
        <f t="shared" si="4"/>
        <v>3.6424824596875229</v>
      </c>
      <c r="Y52" s="12">
        <f t="shared" si="4"/>
        <v>3.9703058810594003</v>
      </c>
      <c r="Z52" s="12">
        <f t="shared" si="4"/>
        <v>4.3276334103547462</v>
      </c>
      <c r="AA52" s="12">
        <f t="shared" si="4"/>
        <v>4.7171204172866741</v>
      </c>
      <c r="AB52" s="12">
        <f t="shared" si="4"/>
        <v>5.1416612548424752</v>
      </c>
      <c r="AC52" s="12">
        <f t="shared" si="4"/>
        <v>5.6044107677782975</v>
      </c>
      <c r="AD52" s="12">
        <f t="shared" si="4"/>
        <v>6.1088077368783456</v>
      </c>
      <c r="AE52" s="12">
        <f t="shared" si="4"/>
        <v>6.6586004331973969</v>
      </c>
      <c r="AF52" s="12">
        <f t="shared" si="4"/>
        <v>7.2578744721851622</v>
      </c>
      <c r="AG52" s="12">
        <f t="shared" si="4"/>
        <v>7.9110831746818278</v>
      </c>
      <c r="AH52" s="12">
        <f t="shared" si="4"/>
        <v>8.6230806604031933</v>
      </c>
    </row>
    <row r="53" spans="1:34" x14ac:dyDescent="0.25">
      <c r="A53" s="27"/>
      <c r="H53" s="15">
        <v>0.1</v>
      </c>
      <c r="I53">
        <f t="shared" si="5"/>
        <v>1</v>
      </c>
      <c r="J53" s="12">
        <f t="shared" si="4"/>
        <v>1.1000000000000001</v>
      </c>
      <c r="K53" s="12">
        <f t="shared" si="4"/>
        <v>1.2100000000000002</v>
      </c>
      <c r="L53" s="12">
        <f t="shared" si="4"/>
        <v>1.3310000000000004</v>
      </c>
      <c r="M53" s="12">
        <f t="shared" si="4"/>
        <v>1.4641000000000004</v>
      </c>
      <c r="N53" s="12">
        <f t="shared" si="4"/>
        <v>1.6105100000000006</v>
      </c>
      <c r="O53" s="12">
        <f t="shared" si="4"/>
        <v>1.7715610000000008</v>
      </c>
      <c r="P53" s="12">
        <f t="shared" si="4"/>
        <v>1.9487171000000012</v>
      </c>
      <c r="Q53" s="12">
        <f t="shared" si="4"/>
        <v>2.1435888100000011</v>
      </c>
      <c r="R53" s="12">
        <f t="shared" si="4"/>
        <v>2.3579476910000015</v>
      </c>
      <c r="S53" s="12">
        <f t="shared" si="4"/>
        <v>2.5937424601000019</v>
      </c>
      <c r="T53" s="12">
        <f t="shared" si="4"/>
        <v>2.8531167061100025</v>
      </c>
      <c r="U53" s="12">
        <f t="shared" si="4"/>
        <v>3.1384283767210026</v>
      </c>
      <c r="V53" s="12">
        <f t="shared" si="4"/>
        <v>3.4522712143931029</v>
      </c>
      <c r="W53" s="12">
        <f t="shared" si="4"/>
        <v>3.7974983358324139</v>
      </c>
      <c r="X53" s="12">
        <f t="shared" si="4"/>
        <v>4.1772481694156554</v>
      </c>
      <c r="Y53" s="12">
        <f t="shared" si="4"/>
        <v>4.5949729863572211</v>
      </c>
      <c r="Z53" s="12">
        <f t="shared" si="4"/>
        <v>5.0544702849929433</v>
      </c>
      <c r="AA53" s="12">
        <f t="shared" si="4"/>
        <v>5.5599173134922379</v>
      </c>
      <c r="AB53" s="12">
        <f t="shared" si="4"/>
        <v>6.1159090448414632</v>
      </c>
      <c r="AC53" s="12">
        <f t="shared" si="4"/>
        <v>6.7274999493256091</v>
      </c>
      <c r="AD53" s="12">
        <f t="shared" si="4"/>
        <v>7.4002499442581708</v>
      </c>
      <c r="AE53" s="12">
        <f t="shared" si="4"/>
        <v>8.140274938683989</v>
      </c>
      <c r="AF53" s="12">
        <f t="shared" si="4"/>
        <v>8.9543024325523888</v>
      </c>
      <c r="AG53" s="12">
        <f t="shared" si="4"/>
        <v>9.8497326758076262</v>
      </c>
      <c r="AH53" s="12">
        <f t="shared" si="4"/>
        <v>10.834705943388391</v>
      </c>
    </row>
    <row r="54" spans="1:34" x14ac:dyDescent="0.25">
      <c r="A54" s="27"/>
      <c r="H54" s="15">
        <v>0.11</v>
      </c>
      <c r="I54">
        <f t="shared" si="5"/>
        <v>1</v>
      </c>
      <c r="J54" s="12">
        <f t="shared" si="4"/>
        <v>1.1100000000000001</v>
      </c>
      <c r="K54" s="12">
        <f t="shared" si="4"/>
        <v>1.2321000000000002</v>
      </c>
      <c r="L54" s="12">
        <f t="shared" si="4"/>
        <v>1.3676310000000003</v>
      </c>
      <c r="M54" s="12">
        <f t="shared" si="4"/>
        <v>1.5180704100000004</v>
      </c>
      <c r="N54" s="12">
        <f t="shared" si="4"/>
        <v>1.6850581551000006</v>
      </c>
      <c r="O54" s="12">
        <f t="shared" si="4"/>
        <v>1.8704145521610007</v>
      </c>
      <c r="P54" s="12">
        <f t="shared" si="4"/>
        <v>2.0761601528987108</v>
      </c>
      <c r="Q54" s="12">
        <f t="shared" si="4"/>
        <v>2.3045377697175695</v>
      </c>
      <c r="R54" s="12">
        <f t="shared" si="4"/>
        <v>2.5580369243865024</v>
      </c>
      <c r="S54" s="12">
        <f t="shared" si="4"/>
        <v>2.839420986069018</v>
      </c>
      <c r="T54" s="12">
        <f t="shared" si="4"/>
        <v>3.1517572945366101</v>
      </c>
      <c r="U54" s="12">
        <f t="shared" si="4"/>
        <v>3.4984505969356374</v>
      </c>
      <c r="V54" s="12">
        <f t="shared" si="4"/>
        <v>3.8832801625985578</v>
      </c>
      <c r="W54" s="12">
        <f t="shared" si="4"/>
        <v>4.3104409804843993</v>
      </c>
      <c r="X54" s="12">
        <f t="shared" si="4"/>
        <v>4.7845894883376827</v>
      </c>
      <c r="Y54" s="12">
        <f t="shared" si="4"/>
        <v>5.3108943320548292</v>
      </c>
      <c r="Z54" s="12">
        <f t="shared" si="4"/>
        <v>5.8950927085808607</v>
      </c>
      <c r="AA54" s="12">
        <f t="shared" si="4"/>
        <v>6.5435529065247557</v>
      </c>
      <c r="AB54" s="12">
        <f t="shared" si="4"/>
        <v>7.2633437262424794</v>
      </c>
      <c r="AC54" s="12">
        <f t="shared" si="4"/>
        <v>8.0623115361291529</v>
      </c>
      <c r="AD54" s="12">
        <f t="shared" si="4"/>
        <v>8.9491658051033607</v>
      </c>
      <c r="AE54" s="12">
        <f t="shared" si="4"/>
        <v>9.9335740436647306</v>
      </c>
      <c r="AF54" s="12">
        <f t="shared" si="4"/>
        <v>11.02626718846785</v>
      </c>
      <c r="AG54" s="12">
        <f t="shared" si="4"/>
        <v>12.239156579199317</v>
      </c>
      <c r="AH54" s="12">
        <f t="shared" si="4"/>
        <v>13.585463802911244</v>
      </c>
    </row>
    <row r="55" spans="1:34" x14ac:dyDescent="0.25">
      <c r="A55" s="27"/>
      <c r="H55" s="15">
        <v>0.12</v>
      </c>
      <c r="I55">
        <f t="shared" si="5"/>
        <v>1</v>
      </c>
      <c r="J55" s="12">
        <f t="shared" si="4"/>
        <v>1.1200000000000001</v>
      </c>
      <c r="K55" s="12">
        <f t="shared" si="4"/>
        <v>1.2544000000000002</v>
      </c>
      <c r="L55" s="12">
        <f t="shared" si="4"/>
        <v>1.4049280000000004</v>
      </c>
      <c r="M55" s="12">
        <f t="shared" si="4"/>
        <v>1.5735193600000004</v>
      </c>
      <c r="N55" s="12">
        <f t="shared" si="4"/>
        <v>1.7623416832000005</v>
      </c>
      <c r="O55" s="12">
        <f t="shared" si="4"/>
        <v>1.9738226851840008</v>
      </c>
      <c r="P55" s="12">
        <f t="shared" si="4"/>
        <v>2.210681407406081</v>
      </c>
      <c r="Q55" s="12">
        <f t="shared" si="4"/>
        <v>2.4759631762948109</v>
      </c>
      <c r="R55" s="12">
        <f t="shared" si="4"/>
        <v>2.7730787574501883</v>
      </c>
      <c r="S55" s="12">
        <f t="shared" si="4"/>
        <v>3.1058482083442112</v>
      </c>
      <c r="T55" s="12">
        <f t="shared" si="4"/>
        <v>3.4785499933455171</v>
      </c>
      <c r="U55" s="12">
        <f t="shared" si="4"/>
        <v>3.8959759925469788</v>
      </c>
      <c r="V55" s="12">
        <f t="shared" si="4"/>
        <v>4.363493111652617</v>
      </c>
      <c r="W55" s="12">
        <f t="shared" si="4"/>
        <v>4.8871122850509314</v>
      </c>
      <c r="X55" s="12">
        <f t="shared" si="4"/>
        <v>5.4735657592570428</v>
      </c>
      <c r="Y55" s="12">
        <f t="shared" si="4"/>
        <v>6.1303936503678891</v>
      </c>
      <c r="Z55" s="12">
        <f t="shared" si="4"/>
        <v>6.8660408884120363</v>
      </c>
      <c r="AA55" s="12">
        <f t="shared" si="4"/>
        <v>7.6899657950214815</v>
      </c>
      <c r="AB55" s="12">
        <f t="shared" si="4"/>
        <v>8.61276169042406</v>
      </c>
      <c r="AC55" s="12">
        <f t="shared" si="4"/>
        <v>9.6462930932749469</v>
      </c>
      <c r="AD55" s="12">
        <f t="shared" si="4"/>
        <v>10.803848264467941</v>
      </c>
      <c r="AE55" s="12">
        <f t="shared" si="4"/>
        <v>12.100310056204096</v>
      </c>
      <c r="AF55" s="12">
        <f t="shared" si="4"/>
        <v>13.552347262948587</v>
      </c>
      <c r="AG55" s="12">
        <f t="shared" si="4"/>
        <v>15.178628934502418</v>
      </c>
      <c r="AH55" s="12">
        <f t="shared" si="4"/>
        <v>17.000064406642711</v>
      </c>
    </row>
    <row r="56" spans="1:34" x14ac:dyDescent="0.25">
      <c r="A56" s="27"/>
    </row>
    <row r="57" spans="1:34" x14ac:dyDescent="0.25">
      <c r="A57" s="27">
        <v>6</v>
      </c>
      <c r="B57" s="1">
        <v>0.09</v>
      </c>
      <c r="C57" s="1">
        <v>0.08</v>
      </c>
      <c r="D57" s="1">
        <v>0.08</v>
      </c>
      <c r="E57" s="1">
        <v>0.08</v>
      </c>
      <c r="F57" s="1">
        <v>0.08</v>
      </c>
      <c r="G57" s="30">
        <f>INDEX($B57:$F57,MATCH(scenario,$B$26:$F$26,0))</f>
        <v>0.08</v>
      </c>
      <c r="H57" t="s">
        <v>68</v>
      </c>
    </row>
    <row r="58" spans="1:34" x14ac:dyDescent="0.25">
      <c r="A58" s="27"/>
      <c r="H58" s="5">
        <v>0.06</v>
      </c>
      <c r="I58" s="5">
        <v>7.0000000000000007E-2</v>
      </c>
      <c r="J58" s="5">
        <v>0.08</v>
      </c>
      <c r="K58" s="5">
        <v>0.09</v>
      </c>
      <c r="L58" s="5">
        <v>0.1</v>
      </c>
    </row>
    <row r="59" spans="1:34" x14ac:dyDescent="0.25">
      <c r="A59" s="27" t="s">
        <v>31</v>
      </c>
      <c r="B59" s="7"/>
      <c r="C59" s="7"/>
      <c r="D59" s="7"/>
      <c r="E59" s="7"/>
    </row>
    <row r="60" spans="1:34" x14ac:dyDescent="0.25">
      <c r="A60" s="27">
        <v>7</v>
      </c>
      <c r="F60" s="1"/>
      <c r="G60" s="6">
        <v>0.2</v>
      </c>
      <c r="H60" t="s">
        <v>33</v>
      </c>
    </row>
    <row r="61" spans="1:34" s="14" customFormat="1" x14ac:dyDescent="0.25">
      <c r="A61" s="28"/>
      <c r="G61" s="15"/>
    </row>
    <row r="62" spans="1:34" x14ac:dyDescent="0.25">
      <c r="A62" s="27">
        <v>8</v>
      </c>
      <c r="F62" s="23"/>
      <c r="G62" s="8">
        <v>5.0000000000000001E-3</v>
      </c>
      <c r="H62" t="s">
        <v>32</v>
      </c>
      <c r="K62" t="s">
        <v>34</v>
      </c>
    </row>
    <row r="63" spans="1:34" s="14" customFormat="1" x14ac:dyDescent="0.25">
      <c r="A63" s="28"/>
      <c r="G63" s="16"/>
    </row>
    <row r="64" spans="1:34" x14ac:dyDescent="0.25">
      <c r="A64" s="27">
        <v>9</v>
      </c>
      <c r="H64" t="s">
        <v>35</v>
      </c>
      <c r="K64" t="s">
        <v>36</v>
      </c>
    </row>
    <row r="65" spans="1:34" x14ac:dyDescent="0.25">
      <c r="A65" s="27"/>
      <c r="H65" t="s">
        <v>20</v>
      </c>
      <c r="I65">
        <v>0</v>
      </c>
      <c r="J65">
        <v>1</v>
      </c>
      <c r="K65">
        <v>2</v>
      </c>
      <c r="L65">
        <v>3</v>
      </c>
      <c r="M65">
        <v>4</v>
      </c>
      <c r="N65">
        <v>5</v>
      </c>
      <c r="O65">
        <v>6</v>
      </c>
      <c r="P65">
        <v>7</v>
      </c>
      <c r="Q65">
        <v>8</v>
      </c>
      <c r="R65">
        <v>9</v>
      </c>
      <c r="S65">
        <v>10</v>
      </c>
      <c r="T65">
        <v>11</v>
      </c>
      <c r="U65">
        <v>12</v>
      </c>
      <c r="V65">
        <v>13</v>
      </c>
      <c r="W65">
        <v>14</v>
      </c>
      <c r="X65">
        <v>15</v>
      </c>
      <c r="Y65">
        <v>16</v>
      </c>
      <c r="Z65">
        <v>17</v>
      </c>
      <c r="AA65">
        <v>18</v>
      </c>
      <c r="AB65">
        <v>19</v>
      </c>
      <c r="AC65">
        <v>20</v>
      </c>
      <c r="AD65">
        <v>21</v>
      </c>
      <c r="AE65">
        <v>22</v>
      </c>
      <c r="AF65">
        <v>23</v>
      </c>
      <c r="AG65">
        <v>24</v>
      </c>
      <c r="AH65">
        <v>25</v>
      </c>
    </row>
    <row r="66" spans="1:34" x14ac:dyDescent="0.25">
      <c r="A66" s="27"/>
      <c r="I66" s="9"/>
      <c r="J66">
        <f>$G$60*(1-$G$62)^(J65-1)</f>
        <v>0.2</v>
      </c>
      <c r="K66">
        <f t="shared" ref="K66:AH66" si="6">$G$60*(1-$G$62)^(K65-1)</f>
        <v>0.19900000000000001</v>
      </c>
      <c r="L66">
        <f t="shared" si="6"/>
        <v>0.19800500000000001</v>
      </c>
      <c r="M66">
        <f t="shared" si="6"/>
        <v>0.19701497500000001</v>
      </c>
      <c r="N66">
        <f t="shared" si="6"/>
        <v>0.19602990012500002</v>
      </c>
      <c r="O66">
        <f t="shared" si="6"/>
        <v>0.19504975062437502</v>
      </c>
      <c r="P66">
        <f t="shared" si="6"/>
        <v>0.19407450187125316</v>
      </c>
      <c r="Q66">
        <f t="shared" si="6"/>
        <v>0.19310412936189689</v>
      </c>
      <c r="R66">
        <f t="shared" si="6"/>
        <v>0.19213860871508739</v>
      </c>
      <c r="S66">
        <f t="shared" si="6"/>
        <v>0.19117791567151196</v>
      </c>
      <c r="T66">
        <f t="shared" si="6"/>
        <v>0.19022202609315442</v>
      </c>
      <c r="U66">
        <f t="shared" si="6"/>
        <v>0.18927091596268864</v>
      </c>
      <c r="V66">
        <f t="shared" si="6"/>
        <v>0.18832456138287521</v>
      </c>
      <c r="W66">
        <f t="shared" si="6"/>
        <v>0.18738293857596083</v>
      </c>
      <c r="X66">
        <f t="shared" si="6"/>
        <v>0.18644602388308104</v>
      </c>
      <c r="Y66">
        <f t="shared" si="6"/>
        <v>0.18551379376366561</v>
      </c>
      <c r="Z66">
        <f t="shared" si="6"/>
        <v>0.18458622479484729</v>
      </c>
      <c r="AA66">
        <f t="shared" si="6"/>
        <v>0.18366329367087306</v>
      </c>
      <c r="AB66">
        <f t="shared" si="6"/>
        <v>0.1827449772025187</v>
      </c>
      <c r="AC66">
        <f t="shared" si="6"/>
        <v>0.1818312523165061</v>
      </c>
      <c r="AD66">
        <f t="shared" si="6"/>
        <v>0.18092209605492357</v>
      </c>
      <c r="AE66">
        <f t="shared" si="6"/>
        <v>0.18001748557464894</v>
      </c>
      <c r="AF66">
        <f t="shared" si="6"/>
        <v>0.17911739814677571</v>
      </c>
      <c r="AG66">
        <f t="shared" si="6"/>
        <v>0.17822181115604183</v>
      </c>
      <c r="AH66">
        <f t="shared" si="6"/>
        <v>0.17733070210026161</v>
      </c>
    </row>
    <row r="67" spans="1:34" x14ac:dyDescent="0.25">
      <c r="A67" s="27"/>
      <c r="I67" s="9"/>
    </row>
    <row r="68" spans="1:34" x14ac:dyDescent="0.25">
      <c r="A68" s="27">
        <v>10</v>
      </c>
      <c r="H68" t="s">
        <v>37</v>
      </c>
    </row>
    <row r="69" spans="1:34" x14ac:dyDescent="0.25">
      <c r="A69" s="27"/>
      <c r="H69" t="s">
        <v>20</v>
      </c>
      <c r="I69">
        <v>0</v>
      </c>
      <c r="J69">
        <v>1</v>
      </c>
      <c r="K69">
        <v>2</v>
      </c>
      <c r="L69">
        <v>3</v>
      </c>
      <c r="M69">
        <v>4</v>
      </c>
      <c r="N69">
        <v>5</v>
      </c>
      <c r="O69">
        <v>6</v>
      </c>
      <c r="P69">
        <v>7</v>
      </c>
      <c r="Q69">
        <v>8</v>
      </c>
      <c r="R69">
        <v>9</v>
      </c>
      <c r="S69">
        <v>10</v>
      </c>
      <c r="T69">
        <v>11</v>
      </c>
      <c r="U69">
        <v>12</v>
      </c>
      <c r="V69">
        <v>13</v>
      </c>
      <c r="W69">
        <v>14</v>
      </c>
      <c r="X69">
        <v>15</v>
      </c>
      <c r="Y69">
        <v>16</v>
      </c>
      <c r="Z69">
        <v>17</v>
      </c>
      <c r="AA69">
        <v>18</v>
      </c>
      <c r="AB69">
        <v>19</v>
      </c>
      <c r="AC69">
        <v>20</v>
      </c>
      <c r="AD69">
        <v>21</v>
      </c>
      <c r="AE69">
        <v>22</v>
      </c>
      <c r="AF69">
        <v>23</v>
      </c>
      <c r="AG69">
        <v>24</v>
      </c>
      <c r="AH69">
        <v>25</v>
      </c>
    </row>
    <row r="70" spans="1:34" x14ac:dyDescent="0.25">
      <c r="A70" s="27"/>
      <c r="J70" s="10">
        <f>J66 * 8760 * 1000</f>
        <v>1752000</v>
      </c>
      <c r="K70" s="10">
        <f t="shared" ref="K70:AH70" si="7">K66 * 8760 * 1000</f>
        <v>1743240</v>
      </c>
      <c r="L70" s="10">
        <f t="shared" si="7"/>
        <v>1734523.8000000003</v>
      </c>
      <c r="M70" s="10">
        <f t="shared" si="7"/>
        <v>1725851.1810000001</v>
      </c>
      <c r="N70" s="10">
        <f t="shared" si="7"/>
        <v>1717221.9250950003</v>
      </c>
      <c r="O70" s="10">
        <f t="shared" si="7"/>
        <v>1708635.8154695251</v>
      </c>
      <c r="P70" s="10">
        <f t="shared" si="7"/>
        <v>1700092.6363921775</v>
      </c>
      <c r="Q70" s="10">
        <f t="shared" si="7"/>
        <v>1691592.1732102167</v>
      </c>
      <c r="R70" s="10">
        <f t="shared" si="7"/>
        <v>1683134.2123441654</v>
      </c>
      <c r="S70" s="10">
        <f t="shared" si="7"/>
        <v>1674718.5412824447</v>
      </c>
      <c r="T70" s="10">
        <f t="shared" si="7"/>
        <v>1666344.9485760326</v>
      </c>
      <c r="U70" s="10">
        <f t="shared" si="7"/>
        <v>1658013.2238331526</v>
      </c>
      <c r="V70" s="10">
        <f t="shared" si="7"/>
        <v>1649723.1577139869</v>
      </c>
      <c r="W70" s="10">
        <f t="shared" si="7"/>
        <v>1641474.5419254168</v>
      </c>
      <c r="X70" s="10">
        <f t="shared" si="7"/>
        <v>1633267.1692157898</v>
      </c>
      <c r="Y70" s="10">
        <f t="shared" si="7"/>
        <v>1625100.8333697107</v>
      </c>
      <c r="Z70" s="10">
        <f t="shared" si="7"/>
        <v>1616975.3292028622</v>
      </c>
      <c r="AA70" s="10">
        <f t="shared" si="7"/>
        <v>1608890.4525568481</v>
      </c>
      <c r="AB70" s="10">
        <f t="shared" si="7"/>
        <v>1600846.0002940637</v>
      </c>
      <c r="AC70" s="10">
        <f t="shared" si="7"/>
        <v>1592841.7702925934</v>
      </c>
      <c r="AD70" s="10">
        <f t="shared" si="7"/>
        <v>1584877.5614411305</v>
      </c>
      <c r="AE70" s="10">
        <f t="shared" si="7"/>
        <v>1576953.1736339247</v>
      </c>
      <c r="AF70" s="10">
        <f t="shared" si="7"/>
        <v>1569068.4077657552</v>
      </c>
      <c r="AG70" s="10">
        <f t="shared" si="7"/>
        <v>1561223.0657269266</v>
      </c>
      <c r="AH70" s="10">
        <f t="shared" si="7"/>
        <v>1553416.9503982917</v>
      </c>
    </row>
    <row r="71" spans="1:34" x14ac:dyDescent="0.25">
      <c r="A71" s="27"/>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x14ac:dyDescent="0.25">
      <c r="A72" s="27">
        <v>11</v>
      </c>
      <c r="B72">
        <v>0</v>
      </c>
      <c r="C72">
        <v>0.3</v>
      </c>
      <c r="D72">
        <v>0.3</v>
      </c>
      <c r="E72">
        <v>0.3</v>
      </c>
      <c r="F72">
        <v>0.25</v>
      </c>
      <c r="G72" s="3">
        <f>INDEX($B72:$F72,MATCH(scenario,$B$26:$F$26,0))</f>
        <v>0.3</v>
      </c>
      <c r="H72" t="s">
        <v>39</v>
      </c>
      <c r="K72" t="s">
        <v>40</v>
      </c>
    </row>
    <row r="73" spans="1:34" x14ac:dyDescent="0.25">
      <c r="A73" s="27"/>
      <c r="H73" s="4">
        <v>0</v>
      </c>
      <c r="I73" s="4">
        <v>0.25</v>
      </c>
      <c r="J73" s="4">
        <v>0.3</v>
      </c>
      <c r="K73" s="4">
        <v>0.35</v>
      </c>
    </row>
    <row r="74" spans="1:34" s="14" customFormat="1" x14ac:dyDescent="0.25">
      <c r="A74" s="28"/>
    </row>
    <row r="75" spans="1:34" x14ac:dyDescent="0.25">
      <c r="A75" s="27">
        <v>12</v>
      </c>
      <c r="H75" t="s">
        <v>42</v>
      </c>
      <c r="K75" t="s">
        <v>40</v>
      </c>
    </row>
    <row r="76" spans="1:34" x14ac:dyDescent="0.25">
      <c r="A76" s="27"/>
      <c r="H76" t="s">
        <v>20</v>
      </c>
      <c r="I76">
        <v>0</v>
      </c>
      <c r="J76">
        <v>1</v>
      </c>
      <c r="K76">
        <v>2</v>
      </c>
      <c r="L76">
        <v>3</v>
      </c>
      <c r="M76">
        <v>4</v>
      </c>
      <c r="N76">
        <v>5</v>
      </c>
      <c r="O76">
        <v>6</v>
      </c>
      <c r="P76">
        <v>7</v>
      </c>
      <c r="Q76">
        <v>8</v>
      </c>
      <c r="R76">
        <v>9</v>
      </c>
      <c r="S76">
        <v>10</v>
      </c>
      <c r="T76">
        <v>11</v>
      </c>
      <c r="U76">
        <v>12</v>
      </c>
      <c r="V76">
        <v>13</v>
      </c>
      <c r="W76">
        <v>14</v>
      </c>
      <c r="X76">
        <v>15</v>
      </c>
      <c r="Y76">
        <v>16</v>
      </c>
      <c r="Z76">
        <v>17</v>
      </c>
      <c r="AA76">
        <v>18</v>
      </c>
      <c r="AB76">
        <v>19</v>
      </c>
      <c r="AC76">
        <v>20</v>
      </c>
      <c r="AD76">
        <v>21</v>
      </c>
      <c r="AE76">
        <v>22</v>
      </c>
      <c r="AF76">
        <v>23</v>
      </c>
      <c r="AG76">
        <v>24</v>
      </c>
      <c r="AH76">
        <v>25</v>
      </c>
    </row>
    <row r="77" spans="1:34" x14ac:dyDescent="0.25">
      <c r="A77" s="27"/>
      <c r="I77">
        <f>$G$72*(1+$G$57)^(I76)</f>
        <v>0.3</v>
      </c>
      <c r="J77" s="12">
        <f t="shared" ref="J77:K77" si="8">$G$72*(1+$G$57)^(J76)</f>
        <v>0.32400000000000001</v>
      </c>
      <c r="K77">
        <f t="shared" si="8"/>
        <v>0.34992000000000001</v>
      </c>
      <c r="L77" s="12">
        <f t="shared" ref="L77" si="9">$G$72*(1+$G$57)^(L76)</f>
        <v>0.37791360000000002</v>
      </c>
      <c r="M77">
        <f t="shared" ref="M77" si="10">$G$72*(1+$G$57)^(M76)</f>
        <v>0.40814668800000009</v>
      </c>
      <c r="N77" s="12">
        <f t="shared" ref="N77" si="11">$G$72*(1+$G$57)^(N76)</f>
        <v>0.44079842304000011</v>
      </c>
      <c r="O77">
        <f t="shared" ref="O77" si="12">$G$72*(1+$G$57)^(O76)</f>
        <v>0.47606229688320012</v>
      </c>
      <c r="P77" s="12">
        <f t="shared" ref="P77" si="13">$G$72*(1+$G$57)^(P76)</f>
        <v>0.51414728063385617</v>
      </c>
      <c r="Q77">
        <f t="shared" ref="Q77" si="14">$G$72*(1+$G$57)^(Q76)</f>
        <v>0.55527906308456465</v>
      </c>
      <c r="R77" s="12">
        <f t="shared" ref="R77" si="15">$G$72*(1+$G$57)^(R76)</f>
        <v>0.59970138813132989</v>
      </c>
      <c r="S77">
        <f t="shared" ref="S77" si="16">$G$72*(1+$G$57)^(S76)</f>
        <v>0.64767749918183626</v>
      </c>
      <c r="T77" s="12">
        <f t="shared" ref="T77" si="17">$G$72*(1+$G$57)^(T76)</f>
        <v>0.6994916991163832</v>
      </c>
      <c r="U77">
        <f t="shared" ref="U77" si="18">$G$72*(1+$G$57)^(U76)</f>
        <v>0.75545103504569389</v>
      </c>
      <c r="V77" s="12">
        <f t="shared" ref="V77" si="19">$G$72*(1+$G$57)^(V76)</f>
        <v>0.81588711784934942</v>
      </c>
      <c r="W77">
        <f t="shared" ref="W77" si="20">$G$72*(1+$G$57)^(W76)</f>
        <v>0.88115808727729761</v>
      </c>
      <c r="X77" s="12">
        <f t="shared" ref="X77" si="21">$G$72*(1+$G$57)^(X76)</f>
        <v>0.95165073425948143</v>
      </c>
      <c r="Y77">
        <f t="shared" ref="Y77" si="22">$G$72*(1+$G$57)^(Y76)</f>
        <v>1.0277827930002399</v>
      </c>
      <c r="Z77" s="12">
        <f t="shared" ref="Z77" si="23">$G$72*(1+$G$57)^(Z76)</f>
        <v>1.1100054164402591</v>
      </c>
      <c r="AA77">
        <f t="shared" ref="AA77" si="24">$G$72*(1+$G$57)^(AA76)</f>
        <v>1.1988058497554799</v>
      </c>
      <c r="AB77" s="12">
        <f t="shared" ref="AB77" si="25">$G$72*(1+$G$57)^(AB76)</f>
        <v>1.2947103177359185</v>
      </c>
      <c r="AC77">
        <f t="shared" ref="AC77" si="26">$G$72*(1+$G$57)^(AC76)</f>
        <v>1.3982871431547919</v>
      </c>
      <c r="AD77" s="12">
        <f t="shared" ref="AD77" si="27">$G$72*(1+$G$57)^(AD76)</f>
        <v>1.5101501146071754</v>
      </c>
      <c r="AE77">
        <f t="shared" ref="AE77" si="28">$G$72*(1+$G$57)^(AE76)</f>
        <v>1.6309621237757497</v>
      </c>
      <c r="AF77" s="12">
        <f t="shared" ref="AF77" si="29">$G$72*(1+$G$57)^(AF76)</f>
        <v>1.7614390936778095</v>
      </c>
      <c r="AG77">
        <f t="shared" ref="AG77" si="30">$G$72*(1+$G$57)^(AG76)</f>
        <v>1.9023542211720343</v>
      </c>
      <c r="AH77" s="12">
        <f t="shared" ref="AH77" si="31">$G$72*(1+$G$57)^(AH76)</f>
        <v>2.0545425588657973</v>
      </c>
    </row>
    <row r="78" spans="1:34" x14ac:dyDescent="0.25">
      <c r="A78" s="27"/>
      <c r="J78" s="12"/>
      <c r="L78" s="12"/>
      <c r="N78" s="12"/>
      <c r="P78" s="12"/>
      <c r="R78" s="12"/>
      <c r="T78" s="12"/>
      <c r="V78" s="12"/>
      <c r="X78" s="12"/>
      <c r="Z78" s="12"/>
      <c r="AB78" s="12"/>
      <c r="AD78" s="12"/>
      <c r="AF78" s="12"/>
      <c r="AH78" s="12"/>
    </row>
    <row r="79" spans="1:34" x14ac:dyDescent="0.25">
      <c r="A79" s="27">
        <v>13</v>
      </c>
      <c r="G79" s="11">
        <v>5.5</v>
      </c>
      <c r="H79" t="s">
        <v>43</v>
      </c>
      <c r="K79" t="s">
        <v>40</v>
      </c>
      <c r="L79" t="s">
        <v>44</v>
      </c>
    </row>
    <row r="80" spans="1:34" s="14" customFormat="1" x14ac:dyDescent="0.25">
      <c r="A80" s="28"/>
      <c r="G80" s="17"/>
    </row>
    <row r="81" spans="1:35" x14ac:dyDescent="0.25">
      <c r="A81" s="27">
        <v>14</v>
      </c>
      <c r="G81" s="11">
        <v>0.25</v>
      </c>
      <c r="H81" t="s">
        <v>45</v>
      </c>
      <c r="K81" t="s">
        <v>40</v>
      </c>
      <c r="L81" t="s">
        <v>44</v>
      </c>
    </row>
    <row r="82" spans="1:35" s="14" customFormat="1" x14ac:dyDescent="0.25">
      <c r="A82" s="28"/>
      <c r="G82" s="17"/>
    </row>
    <row r="83" spans="1:35" x14ac:dyDescent="0.25">
      <c r="A83" s="27">
        <v>15</v>
      </c>
      <c r="H83" t="s">
        <v>46</v>
      </c>
      <c r="K83" t="s">
        <v>47</v>
      </c>
    </row>
    <row r="84" spans="1:35" x14ac:dyDescent="0.25">
      <c r="A84" s="27"/>
      <c r="H84" t="s">
        <v>20</v>
      </c>
      <c r="I84">
        <v>0</v>
      </c>
      <c r="J84">
        <v>1</v>
      </c>
      <c r="K84">
        <v>2</v>
      </c>
      <c r="L84">
        <v>3</v>
      </c>
      <c r="M84">
        <v>4</v>
      </c>
      <c r="N84">
        <v>5</v>
      </c>
      <c r="O84">
        <v>6</v>
      </c>
      <c r="P84">
        <v>7</v>
      </c>
      <c r="Q84">
        <v>8</v>
      </c>
      <c r="R84">
        <v>9</v>
      </c>
      <c r="S84">
        <v>10</v>
      </c>
      <c r="T84">
        <v>11</v>
      </c>
      <c r="U84">
        <v>12</v>
      </c>
      <c r="V84">
        <v>13</v>
      </c>
      <c r="W84">
        <v>14</v>
      </c>
      <c r="X84">
        <v>15</v>
      </c>
      <c r="Y84">
        <v>16</v>
      </c>
      <c r="Z84">
        <v>17</v>
      </c>
      <c r="AA84">
        <v>18</v>
      </c>
      <c r="AB84">
        <v>19</v>
      </c>
      <c r="AC84">
        <v>20</v>
      </c>
      <c r="AD84">
        <v>21</v>
      </c>
      <c r="AE84">
        <v>22</v>
      </c>
      <c r="AF84">
        <v>23</v>
      </c>
      <c r="AG84">
        <v>24</v>
      </c>
      <c r="AH84">
        <v>25</v>
      </c>
    </row>
    <row r="85" spans="1:35" x14ac:dyDescent="0.25">
      <c r="A85" s="27"/>
      <c r="J85" s="13">
        <f t="shared" ref="J85:AH85" si="32">($G$79+$G$81) * J70</f>
        <v>10074000</v>
      </c>
      <c r="K85" s="13">
        <f t="shared" si="32"/>
        <v>10023630</v>
      </c>
      <c r="L85" s="13">
        <f t="shared" si="32"/>
        <v>9973511.8500000015</v>
      </c>
      <c r="M85" s="13">
        <f t="shared" si="32"/>
        <v>9923644.2907500006</v>
      </c>
      <c r="N85" s="13">
        <f t="shared" si="32"/>
        <v>9874026.069296252</v>
      </c>
      <c r="O85" s="13">
        <f t="shared" si="32"/>
        <v>9824655.9389497694</v>
      </c>
      <c r="P85" s="13">
        <f t="shared" si="32"/>
        <v>9775532.6592550203</v>
      </c>
      <c r="Q85" s="13">
        <f t="shared" si="32"/>
        <v>9726654.9959587455</v>
      </c>
      <c r="R85" s="13">
        <f t="shared" si="32"/>
        <v>9678021.7209789511</v>
      </c>
      <c r="S85" s="13">
        <f t="shared" si="32"/>
        <v>9629631.612374058</v>
      </c>
      <c r="T85" s="13">
        <f t="shared" si="32"/>
        <v>9581483.4543121886</v>
      </c>
      <c r="U85" s="13">
        <f t="shared" si="32"/>
        <v>9533576.0370406266</v>
      </c>
      <c r="V85" s="13">
        <f t="shared" si="32"/>
        <v>9485908.1568554249</v>
      </c>
      <c r="W85" s="13">
        <f t="shared" si="32"/>
        <v>9438478.616071146</v>
      </c>
      <c r="X85" s="13">
        <f t="shared" si="32"/>
        <v>9391286.2229907904</v>
      </c>
      <c r="Y85" s="13">
        <f t="shared" si="32"/>
        <v>9344329.7918758374</v>
      </c>
      <c r="Z85" s="13">
        <f t="shared" si="32"/>
        <v>9297608.1429164577</v>
      </c>
      <c r="AA85" s="13">
        <f t="shared" si="32"/>
        <v>9251120.1022018772</v>
      </c>
      <c r="AB85" s="13">
        <f t="shared" si="32"/>
        <v>9204864.5016908664</v>
      </c>
      <c r="AC85" s="13">
        <f t="shared" si="32"/>
        <v>9158840.1791824121</v>
      </c>
      <c r="AD85" s="13">
        <f t="shared" si="32"/>
        <v>9113045.978286501</v>
      </c>
      <c r="AE85" s="13">
        <f t="shared" si="32"/>
        <v>9067480.7483950667</v>
      </c>
      <c r="AF85" s="13">
        <f t="shared" si="32"/>
        <v>9022143.3446530923</v>
      </c>
      <c r="AG85" s="13">
        <f t="shared" si="32"/>
        <v>8977032.6279298272</v>
      </c>
      <c r="AH85" s="13">
        <f t="shared" si="32"/>
        <v>8932147.4647901766</v>
      </c>
      <c r="AI85" s="13"/>
    </row>
    <row r="86" spans="1:35" x14ac:dyDescent="0.25">
      <c r="A86" s="27"/>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row>
    <row r="87" spans="1:35" x14ac:dyDescent="0.25">
      <c r="A87" s="27">
        <v>16</v>
      </c>
      <c r="B87">
        <f>J91</f>
        <v>0.17499999999999999</v>
      </c>
      <c r="C87">
        <f>I90</f>
        <v>2.1292</v>
      </c>
      <c r="D87">
        <f>I90</f>
        <v>2.1292</v>
      </c>
      <c r="E87">
        <f>J90</f>
        <v>1.0653999999999999</v>
      </c>
      <c r="F87">
        <f>I89</f>
        <v>2.456</v>
      </c>
      <c r="G87" s="3">
        <f>INDEX($B87:$F87,MATCH(scenario,$B$26:$F$26,0))</f>
        <v>1.0653999999999999</v>
      </c>
      <c r="H87" t="s">
        <v>48</v>
      </c>
      <c r="K87" t="s">
        <v>49</v>
      </c>
    </row>
    <row r="88" spans="1:35" x14ac:dyDescent="0.25">
      <c r="A88" s="27"/>
      <c r="H88" s="4" t="s">
        <v>50</v>
      </c>
      <c r="I88" s="26" t="s">
        <v>51</v>
      </c>
      <c r="J88" s="26" t="s">
        <v>52</v>
      </c>
    </row>
    <row r="89" spans="1:35" x14ac:dyDescent="0.25">
      <c r="A89" s="27"/>
      <c r="H89" s="4" t="s">
        <v>53</v>
      </c>
      <c r="I89" s="4">
        <v>2.456</v>
      </c>
      <c r="J89" s="4">
        <v>1.35</v>
      </c>
    </row>
    <row r="90" spans="1:35" x14ac:dyDescent="0.25">
      <c r="A90" s="27"/>
      <c r="H90" s="4" t="s">
        <v>54</v>
      </c>
      <c r="I90" s="4">
        <v>2.1292</v>
      </c>
      <c r="J90" s="4">
        <v>1.0653999999999999</v>
      </c>
    </row>
    <row r="91" spans="1:35" x14ac:dyDescent="0.25">
      <c r="A91" s="27"/>
      <c r="H91" s="4" t="s">
        <v>55</v>
      </c>
      <c r="I91" s="4">
        <v>1.35</v>
      </c>
      <c r="J91" s="4">
        <v>0.17499999999999999</v>
      </c>
    </row>
    <row r="92" spans="1:35" s="14" customFormat="1" x14ac:dyDescent="0.25">
      <c r="A92" s="28"/>
    </row>
    <row r="93" spans="1:35" x14ac:dyDescent="0.25">
      <c r="A93" s="27">
        <v>17</v>
      </c>
      <c r="H93" s="14" t="s">
        <v>56</v>
      </c>
    </row>
    <row r="94" spans="1:35" x14ac:dyDescent="0.25">
      <c r="A94" s="27"/>
      <c r="H94" t="s">
        <v>20</v>
      </c>
      <c r="I94">
        <v>0</v>
      </c>
      <c r="J94">
        <v>1</v>
      </c>
      <c r="K94">
        <v>2</v>
      </c>
      <c r="L94">
        <v>3</v>
      </c>
      <c r="M94">
        <v>4</v>
      </c>
      <c r="N94">
        <v>5</v>
      </c>
      <c r="O94">
        <v>6</v>
      </c>
      <c r="P94">
        <v>7</v>
      </c>
      <c r="Q94">
        <v>8</v>
      </c>
      <c r="R94">
        <v>9</v>
      </c>
      <c r="S94">
        <v>10</v>
      </c>
      <c r="T94">
        <v>11</v>
      </c>
      <c r="U94">
        <v>12</v>
      </c>
      <c r="V94">
        <v>13</v>
      </c>
      <c r="W94">
        <v>14</v>
      </c>
      <c r="X94">
        <v>15</v>
      </c>
      <c r="Y94">
        <v>16</v>
      </c>
      <c r="Z94">
        <v>17</v>
      </c>
      <c r="AA94">
        <v>18</v>
      </c>
      <c r="AB94">
        <v>19</v>
      </c>
      <c r="AC94">
        <v>20</v>
      </c>
      <c r="AD94">
        <v>21</v>
      </c>
      <c r="AE94">
        <v>22</v>
      </c>
      <c r="AF94">
        <v>23</v>
      </c>
      <c r="AG94">
        <v>24</v>
      </c>
      <c r="AH94">
        <v>25</v>
      </c>
    </row>
    <row r="95" spans="1:35" x14ac:dyDescent="0.25">
      <c r="A95" s="27"/>
      <c r="I95" s="14">
        <v>0.5</v>
      </c>
      <c r="J95" s="14">
        <v>0.1</v>
      </c>
      <c r="K95">
        <v>0.1</v>
      </c>
      <c r="L95">
        <v>0.1</v>
      </c>
      <c r="M95">
        <v>0.1</v>
      </c>
      <c r="N95">
        <v>0.1</v>
      </c>
      <c r="O95">
        <v>0</v>
      </c>
      <c r="P95">
        <v>0</v>
      </c>
      <c r="Q95">
        <v>0</v>
      </c>
      <c r="R95">
        <v>0</v>
      </c>
      <c r="S95">
        <v>0</v>
      </c>
      <c r="T95">
        <v>0</v>
      </c>
      <c r="U95">
        <v>0</v>
      </c>
      <c r="V95">
        <v>0</v>
      </c>
      <c r="W95">
        <v>0</v>
      </c>
      <c r="X95">
        <v>0</v>
      </c>
      <c r="Y95">
        <v>0</v>
      </c>
      <c r="Z95">
        <v>0</v>
      </c>
      <c r="AA95">
        <v>0</v>
      </c>
      <c r="AB95">
        <v>0</v>
      </c>
      <c r="AC95">
        <v>0</v>
      </c>
      <c r="AD95">
        <v>0</v>
      </c>
      <c r="AE95">
        <v>0</v>
      </c>
      <c r="AF95">
        <v>0</v>
      </c>
      <c r="AG95">
        <v>0</v>
      </c>
      <c r="AH95">
        <v>0</v>
      </c>
    </row>
    <row r="96" spans="1:35" x14ac:dyDescent="0.25">
      <c r="A96" s="27"/>
    </row>
    <row r="97" spans="1:34" x14ac:dyDescent="0.25">
      <c r="A97" s="27">
        <v>18</v>
      </c>
      <c r="H97" t="s">
        <v>58</v>
      </c>
      <c r="K97" t="s">
        <v>59</v>
      </c>
    </row>
    <row r="98" spans="1:34" x14ac:dyDescent="0.25">
      <c r="A98" s="27"/>
      <c r="H98" t="s">
        <v>20</v>
      </c>
      <c r="I98">
        <v>0</v>
      </c>
      <c r="J98">
        <v>1</v>
      </c>
      <c r="K98">
        <v>2</v>
      </c>
      <c r="L98">
        <v>3</v>
      </c>
      <c r="M98">
        <v>4</v>
      </c>
      <c r="N98">
        <v>5</v>
      </c>
      <c r="O98">
        <v>6</v>
      </c>
      <c r="P98">
        <v>7</v>
      </c>
      <c r="Q98">
        <v>8</v>
      </c>
      <c r="R98">
        <v>9</v>
      </c>
      <c r="S98">
        <v>10</v>
      </c>
      <c r="T98">
        <v>11</v>
      </c>
      <c r="U98">
        <v>12</v>
      </c>
      <c r="V98">
        <v>13</v>
      </c>
      <c r="W98">
        <v>14</v>
      </c>
      <c r="X98">
        <v>15</v>
      </c>
      <c r="Y98">
        <v>16</v>
      </c>
      <c r="Z98">
        <v>17</v>
      </c>
      <c r="AA98">
        <v>18</v>
      </c>
      <c r="AB98">
        <v>19</v>
      </c>
      <c r="AC98">
        <v>20</v>
      </c>
      <c r="AD98">
        <v>21</v>
      </c>
      <c r="AE98">
        <v>22</v>
      </c>
      <c r="AF98">
        <v>23</v>
      </c>
      <c r="AG98">
        <v>24</v>
      </c>
      <c r="AH98">
        <v>25</v>
      </c>
    </row>
    <row r="99" spans="1:34" s="10" customFormat="1" x14ac:dyDescent="0.25">
      <c r="A99" s="29"/>
      <c r="I99" s="10">
        <f>I95*$G$87 * 10000000</f>
        <v>5326999.9999999991</v>
      </c>
      <c r="J99" s="10">
        <f t="shared" ref="J99:AH99" si="33">J95*$G$87 * 10000000</f>
        <v>1065400</v>
      </c>
      <c r="K99" s="10">
        <f t="shared" si="33"/>
        <v>1065400</v>
      </c>
      <c r="L99" s="10">
        <f t="shared" si="33"/>
        <v>1065400</v>
      </c>
      <c r="M99" s="10">
        <f t="shared" si="33"/>
        <v>1065400</v>
      </c>
      <c r="N99" s="10">
        <f t="shared" si="33"/>
        <v>1065400</v>
      </c>
      <c r="O99" s="10">
        <f t="shared" si="33"/>
        <v>0</v>
      </c>
      <c r="P99" s="10">
        <f t="shared" si="33"/>
        <v>0</v>
      </c>
      <c r="Q99" s="10">
        <f t="shared" si="33"/>
        <v>0</v>
      </c>
      <c r="R99" s="10">
        <f t="shared" si="33"/>
        <v>0</v>
      </c>
      <c r="S99" s="10">
        <f t="shared" si="33"/>
        <v>0</v>
      </c>
      <c r="T99" s="10">
        <f t="shared" si="33"/>
        <v>0</v>
      </c>
      <c r="U99" s="10">
        <f t="shared" si="33"/>
        <v>0</v>
      </c>
      <c r="V99" s="10">
        <f t="shared" si="33"/>
        <v>0</v>
      </c>
      <c r="W99" s="10">
        <f t="shared" si="33"/>
        <v>0</v>
      </c>
      <c r="X99" s="10">
        <f t="shared" si="33"/>
        <v>0</v>
      </c>
      <c r="Y99" s="10">
        <f t="shared" si="33"/>
        <v>0</v>
      </c>
      <c r="Z99" s="10">
        <f t="shared" si="33"/>
        <v>0</v>
      </c>
      <c r="AA99" s="10">
        <f t="shared" si="33"/>
        <v>0</v>
      </c>
      <c r="AB99" s="10">
        <f t="shared" si="33"/>
        <v>0</v>
      </c>
      <c r="AC99" s="10">
        <f t="shared" si="33"/>
        <v>0</v>
      </c>
      <c r="AD99" s="10">
        <f t="shared" si="33"/>
        <v>0</v>
      </c>
      <c r="AE99" s="10">
        <f t="shared" si="33"/>
        <v>0</v>
      </c>
      <c r="AF99" s="10">
        <f t="shared" si="33"/>
        <v>0</v>
      </c>
      <c r="AG99" s="10">
        <f t="shared" si="33"/>
        <v>0</v>
      </c>
      <c r="AH99" s="10">
        <f t="shared" si="33"/>
        <v>0</v>
      </c>
    </row>
    <row r="100" spans="1:34" x14ac:dyDescent="0.25">
      <c r="A100" s="27"/>
    </row>
    <row r="101" spans="1:34" x14ac:dyDescent="0.25">
      <c r="A101" s="27">
        <v>19</v>
      </c>
      <c r="H101" t="s">
        <v>57</v>
      </c>
      <c r="K101" t="s">
        <v>59</v>
      </c>
      <c r="L101" t="s">
        <v>44</v>
      </c>
    </row>
    <row r="102" spans="1:34" x14ac:dyDescent="0.25">
      <c r="A102" s="27"/>
      <c r="H102" t="s">
        <v>20</v>
      </c>
      <c r="I102">
        <v>0</v>
      </c>
      <c r="J102">
        <v>1</v>
      </c>
      <c r="K102">
        <v>2</v>
      </c>
      <c r="L102">
        <v>3</v>
      </c>
      <c r="M102">
        <v>4</v>
      </c>
      <c r="N102">
        <v>5</v>
      </c>
      <c r="O102">
        <v>6</v>
      </c>
      <c r="P102">
        <v>7</v>
      </c>
      <c r="Q102">
        <v>8</v>
      </c>
      <c r="R102">
        <v>9</v>
      </c>
      <c r="S102">
        <v>10</v>
      </c>
      <c r="T102">
        <v>11</v>
      </c>
      <c r="U102">
        <v>12</v>
      </c>
      <c r="V102">
        <v>13</v>
      </c>
      <c r="W102">
        <v>14</v>
      </c>
      <c r="X102">
        <v>15</v>
      </c>
      <c r="Y102">
        <v>16</v>
      </c>
      <c r="Z102">
        <v>17</v>
      </c>
      <c r="AA102">
        <v>18</v>
      </c>
      <c r="AB102">
        <v>19</v>
      </c>
      <c r="AC102">
        <v>20</v>
      </c>
      <c r="AD102">
        <v>21</v>
      </c>
      <c r="AE102">
        <v>22</v>
      </c>
      <c r="AF102">
        <v>23</v>
      </c>
      <c r="AG102">
        <v>24</v>
      </c>
      <c r="AH102">
        <v>25</v>
      </c>
    </row>
    <row r="103" spans="1:34" x14ac:dyDescent="0.25">
      <c r="A103" s="27"/>
      <c r="I103" s="10">
        <f>I99+I85+ (I77*I70)</f>
        <v>5326999.9999999991</v>
      </c>
      <c r="J103" s="10">
        <f t="shared" ref="J103:AH103" si="34">J99+J85+ (J77*J70)</f>
        <v>11707048</v>
      </c>
      <c r="K103" s="10">
        <f t="shared" si="34"/>
        <v>11699024.5408</v>
      </c>
      <c r="L103" s="10">
        <f t="shared" si="34"/>
        <v>11694411.983543681</v>
      </c>
      <c r="M103" s="10">
        <f t="shared" si="34"/>
        <v>11693444.73425604</v>
      </c>
      <c r="N103" s="10">
        <f t="shared" si="34"/>
        <v>11696374.785887841</v>
      </c>
      <c r="O103" s="10">
        <f t="shared" si="34"/>
        <v>10638073.029799091</v>
      </c>
      <c r="P103" s="10">
        <f t="shared" si="34"/>
        <v>10649630.665081702</v>
      </c>
      <c r="Q103" s="10">
        <f t="shared" si="34"/>
        <v>10665960.713020097</v>
      </c>
      <c r="R103" s="10">
        <f t="shared" si="34"/>
        <v>10687399.644533079</v>
      </c>
      <c r="S103" s="10">
        <f t="shared" si="34"/>
        <v>10714309.129025325</v>
      </c>
      <c r="T103" s="10">
        <f t="shared" si="34"/>
        <v>10747077.91370564</v>
      </c>
      <c r="U103" s="10">
        <f t="shared" si="34"/>
        <v>10786123.84310483</v>
      </c>
      <c r="V103" s="10">
        <f t="shared" si="34"/>
        <v>10831896.029252017</v>
      </c>
      <c r="W103" s="10">
        <f t="shared" si="34"/>
        <v>10884877.183748525</v>
      </c>
      <c r="X103" s="10">
        <f t="shared" si="34"/>
        <v>10945586.123816902</v>
      </c>
      <c r="Y103" s="10">
        <f t="shared" si="34"/>
        <v>11014580.465303576</v>
      </c>
      <c r="Z103" s="10">
        <f t="shared" si="34"/>
        <v>11092459.516581906</v>
      </c>
      <c r="AA103" s="10">
        <f t="shared" si="34"/>
        <v>11179867.388342768</v>
      </c>
      <c r="AB103" s="10">
        <f t="shared" si="34"/>
        <v>11277496.335377868</v>
      </c>
      <c r="AC103" s="10">
        <f t="shared" si="34"/>
        <v>11386090.347662464</v>
      </c>
      <c r="AD103" s="10">
        <f t="shared" si="34"/>
        <v>11506449.009335164</v>
      </c>
      <c r="AE103" s="10">
        <f t="shared" si="34"/>
        <v>11639431.645559961</v>
      </c>
      <c r="AF103" s="10">
        <f t="shared" si="34"/>
        <v>11785961.778746488</v>
      </c>
      <c r="AG103" s="10">
        <f t="shared" si="34"/>
        <v>11947031.917206591</v>
      </c>
      <c r="AH103" s="10">
        <f t="shared" si="34"/>
        <v>12123708.701046987</v>
      </c>
    </row>
    <row r="104" spans="1:34" x14ac:dyDescent="0.25">
      <c r="A104" s="27"/>
    </row>
    <row r="105" spans="1:34" x14ac:dyDescent="0.25">
      <c r="A105" s="27">
        <v>20</v>
      </c>
      <c r="H105" t="s">
        <v>60</v>
      </c>
      <c r="K105" t="s">
        <v>61</v>
      </c>
    </row>
    <row r="106" spans="1:34" x14ac:dyDescent="0.25">
      <c r="A106" s="27"/>
      <c r="H106" t="s">
        <v>20</v>
      </c>
      <c r="I106">
        <v>0</v>
      </c>
      <c r="J106">
        <v>1</v>
      </c>
      <c r="K106">
        <v>2</v>
      </c>
      <c r="L106">
        <v>3</v>
      </c>
      <c r="M106">
        <v>4</v>
      </c>
      <c r="N106">
        <v>5</v>
      </c>
      <c r="O106">
        <v>6</v>
      </c>
      <c r="P106">
        <v>7</v>
      </c>
      <c r="Q106">
        <v>8</v>
      </c>
      <c r="R106">
        <v>9</v>
      </c>
      <c r="S106">
        <v>10</v>
      </c>
      <c r="T106">
        <v>11</v>
      </c>
      <c r="U106">
        <v>12</v>
      </c>
      <c r="V106">
        <v>13</v>
      </c>
      <c r="W106">
        <v>14</v>
      </c>
      <c r="X106">
        <v>15</v>
      </c>
      <c r="Y106">
        <v>16</v>
      </c>
      <c r="Z106">
        <v>17</v>
      </c>
      <c r="AA106">
        <v>18</v>
      </c>
      <c r="AB106">
        <v>19</v>
      </c>
      <c r="AC106">
        <v>20</v>
      </c>
      <c r="AD106">
        <v>21</v>
      </c>
      <c r="AE106">
        <v>22</v>
      </c>
      <c r="AF106">
        <v>23</v>
      </c>
      <c r="AG106">
        <v>24</v>
      </c>
      <c r="AH106">
        <v>25</v>
      </c>
    </row>
    <row r="107" spans="1:34" x14ac:dyDescent="0.25">
      <c r="A107" s="27"/>
      <c r="G107" t="s">
        <v>29</v>
      </c>
      <c r="H107" s="15">
        <v>0.06</v>
      </c>
      <c r="I107" s="13">
        <f>I$103/I49</f>
        <v>5326999.9999999991</v>
      </c>
      <c r="J107" s="13">
        <f t="shared" ref="J107:AH107" si="35">J$103/J49</f>
        <v>11044384.905660376</v>
      </c>
      <c r="K107" s="13">
        <f t="shared" si="35"/>
        <v>10412090.192951227</v>
      </c>
      <c r="L107" s="13">
        <f t="shared" si="35"/>
        <v>9818853.8051073011</v>
      </c>
      <c r="M107" s="13">
        <f t="shared" si="35"/>
        <v>9262303.4754282068</v>
      </c>
      <c r="N107" s="13">
        <f t="shared" si="35"/>
        <v>8740211.6516591664</v>
      </c>
      <c r="O107" s="13">
        <f t="shared" si="35"/>
        <v>7499421.7123239115</v>
      </c>
      <c r="P107" s="13">
        <f t="shared" si="35"/>
        <v>7082612.6312631555</v>
      </c>
      <c r="Q107" s="13">
        <f t="shared" si="35"/>
        <v>6691955.7035946976</v>
      </c>
      <c r="R107" s="13">
        <f t="shared" si="35"/>
        <v>6325855.4287304645</v>
      </c>
      <c r="S107" s="13">
        <f t="shared" si="35"/>
        <v>5982814.2559017073</v>
      </c>
      <c r="T107" s="13">
        <f t="shared" si="35"/>
        <v>5661426.5793519337</v>
      </c>
      <c r="U107" s="13">
        <f t="shared" si="35"/>
        <v>5360373.1017705183</v>
      </c>
      <c r="V107" s="13">
        <f t="shared" si="35"/>
        <v>5078415.5433864277</v>
      </c>
      <c r="W107" s="13">
        <f t="shared" si="35"/>
        <v>4814391.6755262706</v>
      </c>
      <c r="X107" s="13">
        <f t="shared" si="35"/>
        <v>4567210.6587405475</v>
      </c>
      <c r="Y107" s="13">
        <f t="shared" si="35"/>
        <v>4335848.6668220703</v>
      </c>
      <c r="Z107" s="13">
        <f t="shared" si="35"/>
        <v>4119344.7791857175</v>
      </c>
      <c r="AA107" s="13">
        <f t="shared" si="35"/>
        <v>3916797.1251537618</v>
      </c>
      <c r="AB107" s="13">
        <f t="shared" si="35"/>
        <v>3727359.2646999913</v>
      </c>
      <c r="AC107" s="13">
        <f t="shared" si="35"/>
        <v>3550236.7911531748</v>
      </c>
      <c r="AD107" s="13">
        <f t="shared" si="35"/>
        <v>3384684.1422494389</v>
      </c>
      <c r="AE107" s="13">
        <f t="shared" si="35"/>
        <v>3230001.6067578048</v>
      </c>
      <c r="AF107" s="13">
        <f t="shared" si="35"/>
        <v>3085532.5146865156</v>
      </c>
      <c r="AG107" s="13">
        <f t="shared" si="35"/>
        <v>2950660.5998131894</v>
      </c>
      <c r="AH107" s="13">
        <f t="shared" si="35"/>
        <v>2824807.5239721066</v>
      </c>
    </row>
    <row r="108" spans="1:34" x14ac:dyDescent="0.25">
      <c r="A108" s="27"/>
      <c r="H108" s="15">
        <v>7.0000000000000007E-2</v>
      </c>
      <c r="I108" s="13">
        <f>I$103/I50</f>
        <v>5326999.9999999991</v>
      </c>
      <c r="J108" s="13">
        <f t="shared" ref="J108:AH113" si="36">J$103/J50</f>
        <v>10941166.355140187</v>
      </c>
      <c r="K108" s="13">
        <f t="shared" si="36"/>
        <v>10218381.116953446</v>
      </c>
      <c r="L108" s="13">
        <f t="shared" si="36"/>
        <v>9546123.6736536436</v>
      </c>
      <c r="M108" s="13">
        <f t="shared" si="36"/>
        <v>8920873.0001062788</v>
      </c>
      <c r="N108" s="13">
        <f t="shared" si="36"/>
        <v>8339353.572399281</v>
      </c>
      <c r="O108" s="13">
        <f t="shared" si="36"/>
        <v>7088597.2397987917</v>
      </c>
      <c r="P108" s="13">
        <f t="shared" si="36"/>
        <v>6632054.7478458565</v>
      </c>
      <c r="Q108" s="13">
        <f t="shared" si="36"/>
        <v>6207686.2439107057</v>
      </c>
      <c r="R108" s="13">
        <f t="shared" si="36"/>
        <v>5813237.2871433711</v>
      </c>
      <c r="S108" s="13">
        <f t="shared" si="36"/>
        <v>5446611.4614525689</v>
      </c>
      <c r="T108" s="13">
        <f t="shared" si="36"/>
        <v>5105859.2990176827</v>
      </c>
      <c r="U108" s="13">
        <f t="shared" si="36"/>
        <v>4789167.9801901849</v>
      </c>
      <c r="V108" s="13">
        <f t="shared" si="36"/>
        <v>4494851.7553646062</v>
      </c>
      <c r="W108" s="13">
        <f t="shared" si="36"/>
        <v>4221343.038213782</v>
      </c>
      <c r="X108" s="13">
        <f t="shared" si="36"/>
        <v>3967184.1232300801</v>
      </c>
      <c r="Y108" s="13">
        <f t="shared" si="36"/>
        <v>3731019.4838128705</v>
      </c>
      <c r="Z108" s="13">
        <f t="shared" si="36"/>
        <v>3511588.6102097351</v>
      </c>
      <c r="AA108" s="13">
        <f t="shared" si="36"/>
        <v>3307719.34947121</v>
      </c>
      <c r="AB108" s="13">
        <f t="shared" si="36"/>
        <v>3118321.7122311858</v>
      </c>
      <c r="AC108" s="13">
        <f t="shared" si="36"/>
        <v>2942382.1135915495</v>
      </c>
      <c r="AD108" s="13">
        <f t="shared" si="36"/>
        <v>2778958.0176831963</v>
      </c>
      <c r="AE108" s="13">
        <f t="shared" si="36"/>
        <v>2627172.9576083431</v>
      </c>
      <c r="AF108" s="13">
        <f t="shared" si="36"/>
        <v>2486211.904452364</v>
      </c>
      <c r="AG108" s="13">
        <f t="shared" si="36"/>
        <v>2355316.9608976678</v>
      </c>
      <c r="AH108" s="13">
        <f t="shared" si="36"/>
        <v>2233783.3566871267</v>
      </c>
    </row>
    <row r="109" spans="1:34" x14ac:dyDescent="0.25">
      <c r="A109" s="27"/>
      <c r="H109" s="15">
        <v>0.08</v>
      </c>
      <c r="I109" s="13">
        <f t="shared" ref="I109:X113" si="37">I$103/I51</f>
        <v>5326999.9999999991</v>
      </c>
      <c r="J109" s="13">
        <f t="shared" si="37"/>
        <v>10839859.259259259</v>
      </c>
      <c r="K109" s="13">
        <f t="shared" si="37"/>
        <v>10030027.898491083</v>
      </c>
      <c r="L109" s="13">
        <f t="shared" si="37"/>
        <v>9283401.2723096069</v>
      </c>
      <c r="M109" s="13">
        <f t="shared" si="37"/>
        <v>8595030.9617036786</v>
      </c>
      <c r="N109" s="13">
        <f t="shared" si="37"/>
        <v>7960356.1454845257</v>
      </c>
      <c r="O109" s="13">
        <f t="shared" si="37"/>
        <v>6703790.511943711</v>
      </c>
      <c r="P109" s="13">
        <f t="shared" si="37"/>
        <v>6213957.2061642632</v>
      </c>
      <c r="Q109" s="13">
        <f t="shared" si="37"/>
        <v>5762486.6965652658</v>
      </c>
      <c r="R109" s="13">
        <f t="shared" si="37"/>
        <v>5346360.6334987953</v>
      </c>
      <c r="S109" s="13">
        <f t="shared" si="37"/>
        <v>4962798.2178908158</v>
      </c>
      <c r="T109" s="13">
        <f t="shared" si="37"/>
        <v>4609237.5051548025</v>
      </c>
      <c r="U109" s="13">
        <f t="shared" si="37"/>
        <v>4283318.1805565031</v>
      </c>
      <c r="V109" s="13">
        <f t="shared" si="37"/>
        <v>3982865.6902211634</v>
      </c>
      <c r="W109" s="13">
        <f t="shared" si="37"/>
        <v>3705876.6210891358</v>
      </c>
      <c r="X109" s="13">
        <f t="shared" si="37"/>
        <v>3450505.2315230267</v>
      </c>
      <c r="Y109" s="13">
        <f t="shared" si="36"/>
        <v>3215051.0420058193</v>
      </c>
      <c r="Z109" s="13">
        <f t="shared" si="36"/>
        <v>2997947.4024969065</v>
      </c>
      <c r="AA109" s="13">
        <f t="shared" si="36"/>
        <v>2797750.9595794319</v>
      </c>
      <c r="AB109" s="13">
        <f t="shared" si="36"/>
        <v>2613131.9525820292</v>
      </c>
      <c r="AC109" s="13">
        <f t="shared" si="36"/>
        <v>2442865.2734316126</v>
      </c>
      <c r="AD109" s="13">
        <f t="shared" si="36"/>
        <v>2285822.2301287423</v>
      </c>
      <c r="AE109" s="13">
        <f t="shared" si="36"/>
        <v>2140962.9584678817</v>
      </c>
      <c r="AF109" s="13">
        <f t="shared" si="36"/>
        <v>2007329.4309832598</v>
      </c>
      <c r="AG109" s="13">
        <f t="shared" si="36"/>
        <v>1884039.0161164722</v>
      </c>
      <c r="AH109" s="13">
        <f t="shared" si="36"/>
        <v>1770278.5443013408</v>
      </c>
    </row>
    <row r="110" spans="1:34" x14ac:dyDescent="0.25">
      <c r="A110" s="27"/>
      <c r="H110" s="15">
        <v>0.09</v>
      </c>
      <c r="I110" s="13">
        <f t="shared" si="37"/>
        <v>5326999.9999999991</v>
      </c>
      <c r="J110" s="13">
        <f t="shared" si="36"/>
        <v>10740411.009174312</v>
      </c>
      <c r="K110" s="13">
        <f t="shared" si="36"/>
        <v>9846834.8967258632</v>
      </c>
      <c r="L110" s="13">
        <f t="shared" si="36"/>
        <v>9030231.7427205723</v>
      </c>
      <c r="M110" s="13">
        <f t="shared" si="36"/>
        <v>8283931.0539445449</v>
      </c>
      <c r="N110" s="13">
        <f t="shared" si="36"/>
        <v>7601841.0792570962</v>
      </c>
      <c r="O110" s="13">
        <f t="shared" si="36"/>
        <v>6343135.3686241843</v>
      </c>
      <c r="P110" s="13">
        <f t="shared" si="36"/>
        <v>5825712.6687332038</v>
      </c>
      <c r="Q110" s="13">
        <f t="shared" si="36"/>
        <v>5352886.0221793018</v>
      </c>
      <c r="R110" s="13">
        <f t="shared" si="36"/>
        <v>4920775.6871356703</v>
      </c>
      <c r="S110" s="13">
        <f t="shared" si="36"/>
        <v>4525839.9645214332</v>
      </c>
      <c r="T110" s="13">
        <f t="shared" si="36"/>
        <v>4164845.7369717765</v>
      </c>
      <c r="U110" s="13">
        <f t="shared" si="36"/>
        <v>3834841.5754925855</v>
      </c>
      <c r="V110" s="13">
        <f t="shared" si="36"/>
        <v>3533133.1900108433</v>
      </c>
      <c r="W110" s="13">
        <f t="shared" si="36"/>
        <v>3257261.0195365804</v>
      </c>
      <c r="X110" s="13">
        <f t="shared" si="36"/>
        <v>3004979.7754567331</v>
      </c>
      <c r="Y110" s="13">
        <f t="shared" si="36"/>
        <v>2774239.7677341034</v>
      </c>
      <c r="Z110" s="13">
        <f t="shared" si="36"/>
        <v>2563169.8586208648</v>
      </c>
      <c r="AA110" s="13">
        <f t="shared" si="36"/>
        <v>2370061.9020392783</v>
      </c>
      <c r="AB110" s="13">
        <f t="shared" si="36"/>
        <v>2193356.5391451241</v>
      </c>
      <c r="AC110" s="13">
        <f t="shared" si="36"/>
        <v>2031630.2318746957</v>
      </c>
      <c r="AD110" s="13">
        <f t="shared" si="36"/>
        <v>1883583.4265779431</v>
      </c>
      <c r="AE110" s="13">
        <f t="shared" si="36"/>
        <v>1748029.7492442892</v>
      </c>
      <c r="AF110" s="13">
        <f t="shared" si="36"/>
        <v>1623886.142411889</v>
      </c>
      <c r="AG110" s="13">
        <f t="shared" si="36"/>
        <v>1510163.8616872567</v>
      </c>
      <c r="AH110" s="13">
        <f t="shared" si="36"/>
        <v>1405960.2569553272</v>
      </c>
    </row>
    <row r="111" spans="1:34" x14ac:dyDescent="0.25">
      <c r="A111" s="27"/>
      <c r="H111" s="15">
        <v>0.1</v>
      </c>
      <c r="I111" s="13">
        <f t="shared" si="37"/>
        <v>5326999.9999999991</v>
      </c>
      <c r="J111" s="13">
        <f t="shared" si="36"/>
        <v>10642770.909090908</v>
      </c>
      <c r="K111" s="13">
        <f t="shared" si="36"/>
        <v>9668615.3229752053</v>
      </c>
      <c r="L111" s="13">
        <f t="shared" si="36"/>
        <v>8786184.811077144</v>
      </c>
      <c r="M111" s="13">
        <f t="shared" si="36"/>
        <v>7986780.0930647068</v>
      </c>
      <c r="N111" s="13">
        <f t="shared" si="36"/>
        <v>7262528.5070492188</v>
      </c>
      <c r="O111" s="13">
        <f t="shared" si="36"/>
        <v>6004914.8913297849</v>
      </c>
      <c r="P111" s="13">
        <f t="shared" si="36"/>
        <v>5464944.4319453528</v>
      </c>
      <c r="Q111" s="13">
        <f t="shared" si="36"/>
        <v>4975749.3896509437</v>
      </c>
      <c r="R111" s="13">
        <f t="shared" si="36"/>
        <v>4532500.7358414177</v>
      </c>
      <c r="S111" s="13">
        <f t="shared" si="36"/>
        <v>4130829.985569282</v>
      </c>
      <c r="T111" s="13">
        <f t="shared" si="36"/>
        <v>3766785.2460050345</v>
      </c>
      <c r="U111" s="13">
        <f t="shared" si="36"/>
        <v>3436791.4600536656</v>
      </c>
      <c r="V111" s="13">
        <f t="shared" si="36"/>
        <v>3137614.4446855765</v>
      </c>
      <c r="W111" s="13">
        <f t="shared" si="36"/>
        <v>2866328.3617641279</v>
      </c>
      <c r="X111" s="13">
        <f t="shared" si="36"/>
        <v>2620286.2937272056</v>
      </c>
      <c r="Y111" s="13">
        <f t="shared" si="36"/>
        <v>2397093.6277550692</v>
      </c>
      <c r="Z111" s="13">
        <f t="shared" si="36"/>
        <v>2194583.9803462992</v>
      </c>
      <c r="AA111" s="13">
        <f t="shared" si="36"/>
        <v>2010797.4198128111</v>
      </c>
      <c r="AB111" s="13">
        <f t="shared" si="36"/>
        <v>1843960.7673515039</v>
      </c>
      <c r="AC111" s="13">
        <f t="shared" si="36"/>
        <v>1692469.7782872298</v>
      </c>
      <c r="AD111" s="13">
        <f t="shared" si="36"/>
        <v>1554873.0240203547</v>
      </c>
      <c r="AE111" s="13">
        <f t="shared" si="36"/>
        <v>1429857.3123430237</v>
      </c>
      <c r="AF111" s="13">
        <f t="shared" si="36"/>
        <v>1316234.4992838204</v>
      </c>
      <c r="AG111" s="13">
        <f t="shared" si="36"/>
        <v>1212929.5596570084</v>
      </c>
      <c r="AH111" s="13">
        <f t="shared" si="36"/>
        <v>1118969.7961710882</v>
      </c>
    </row>
    <row r="112" spans="1:34" x14ac:dyDescent="0.25">
      <c r="A112" s="27"/>
      <c r="H112" s="15">
        <v>0.11</v>
      </c>
      <c r="I112" s="13">
        <f>I$103/I54</f>
        <v>5326999.9999999991</v>
      </c>
      <c r="J112" s="13">
        <f t="shared" ref="J112:AH112" si="38">J$103/J54</f>
        <v>10546890.090090089</v>
      </c>
      <c r="K112" s="13">
        <f t="shared" si="38"/>
        <v>9495190.7643860057</v>
      </c>
      <c r="L112" s="13">
        <f t="shared" si="38"/>
        <v>8550853.2517496888</v>
      </c>
      <c r="M112" s="13">
        <f t="shared" si="38"/>
        <v>7702834.2409072034</v>
      </c>
      <c r="N112" s="13">
        <f t="shared" si="38"/>
        <v>6941229.150155779</v>
      </c>
      <c r="O112" s="13">
        <f t="shared" si="38"/>
        <v>5687548.2590254098</v>
      </c>
      <c r="P112" s="13">
        <f t="shared" si="38"/>
        <v>5129484.1827172199</v>
      </c>
      <c r="Q112" s="13">
        <f t="shared" si="38"/>
        <v>4628242.9618531503</v>
      </c>
      <c r="R112" s="13">
        <f t="shared" si="38"/>
        <v>4177969.2633233797</v>
      </c>
      <c r="S112" s="13">
        <f t="shared" si="38"/>
        <v>3773413.3760342966</v>
      </c>
      <c r="T112" s="13">
        <f t="shared" si="38"/>
        <v>3409868.4985468523</v>
      </c>
      <c r="U112" s="13">
        <f t="shared" si="38"/>
        <v>3083114.522912689</v>
      </c>
      <c r="V112" s="13">
        <f t="shared" si="38"/>
        <v>2789367.6417113524</v>
      </c>
      <c r="W112" s="13">
        <f t="shared" si="38"/>
        <v>2525235.1750157364</v>
      </c>
      <c r="X112" s="13">
        <f t="shared" si="38"/>
        <v>2287675.0765131461</v>
      </c>
      <c r="Y112" s="13">
        <f t="shared" si="38"/>
        <v>2073959.6340343573</v>
      </c>
      <c r="Z112" s="13">
        <f t="shared" si="38"/>
        <v>1881642.9299637291</v>
      </c>
      <c r="AA112" s="13">
        <f t="shared" si="38"/>
        <v>1708531.6720210232</v>
      </c>
      <c r="AB112" s="13">
        <f t="shared" si="38"/>
        <v>1552659.045259313</v>
      </c>
      <c r="AC112" s="13">
        <f t="shared" si="38"/>
        <v>1412261.2722962466</v>
      </c>
      <c r="AD112" s="13">
        <f t="shared" si="38"/>
        <v>1285756.6012212539</v>
      </c>
      <c r="AE112" s="13">
        <f t="shared" si="38"/>
        <v>1171726.4696872283</v>
      </c>
      <c r="AF112" s="13">
        <f t="shared" si="38"/>
        <v>1068898.6197498629</v>
      </c>
      <c r="AG112" s="13">
        <f t="shared" si="38"/>
        <v>976131.96137312287</v>
      </c>
      <c r="AH112" s="13">
        <f t="shared" si="38"/>
        <v>892403.00345498568</v>
      </c>
    </row>
    <row r="113" spans="1:34" x14ac:dyDescent="0.25">
      <c r="A113" s="27"/>
      <c r="H113" s="15">
        <v>0.12</v>
      </c>
      <c r="I113" s="13">
        <f t="shared" si="37"/>
        <v>5326999.9999999991</v>
      </c>
      <c r="J113" s="13">
        <f t="shared" si="36"/>
        <v>10452721.428571427</v>
      </c>
      <c r="K113" s="13">
        <f t="shared" si="36"/>
        <v>9326390.7372448966</v>
      </c>
      <c r="L113" s="13">
        <f t="shared" si="36"/>
        <v>8323851.4596788427</v>
      </c>
      <c r="M113" s="13">
        <f t="shared" si="36"/>
        <v>7431395.52744749</v>
      </c>
      <c r="N113" s="13">
        <f t="shared" si="36"/>
        <v>6636837.1680626422</v>
      </c>
      <c r="O113" s="13">
        <f t="shared" si="36"/>
        <v>5389578.8662533304</v>
      </c>
      <c r="P113" s="13">
        <f t="shared" si="36"/>
        <v>4817352.0749774268</v>
      </c>
      <c r="Q113" s="13">
        <f t="shared" si="36"/>
        <v>4307802.6422756901</v>
      </c>
      <c r="R113" s="13">
        <f t="shared" si="36"/>
        <v>3853983.4528031982</v>
      </c>
      <c r="S113" s="13">
        <f t="shared" si="36"/>
        <v>3449720.7881055251</v>
      </c>
      <c r="T113" s="13">
        <f t="shared" si="36"/>
        <v>3089528.0890787402</v>
      </c>
      <c r="U113" s="13">
        <f t="shared" si="36"/>
        <v>2768529.339949409</v>
      </c>
      <c r="V113" s="13">
        <f t="shared" si="36"/>
        <v>2482391.0000741528</v>
      </c>
      <c r="W113" s="13">
        <f t="shared" si="36"/>
        <v>2227261.5296857432</v>
      </c>
      <c r="X113" s="13">
        <f t="shared" si="36"/>
        <v>1999717.6621666469</v>
      </c>
      <c r="Y113" s="13">
        <f t="shared" si="36"/>
        <v>1796716.6700041494</v>
      </c>
      <c r="Z113" s="13">
        <f t="shared" si="36"/>
        <v>1615553.9555994906</v>
      </c>
      <c r="AA113" s="13">
        <f t="shared" si="36"/>
        <v>1453825.3727449172</v>
      </c>
      <c r="AB113" s="13">
        <f t="shared" si="36"/>
        <v>1309393.7508936934</v>
      </c>
      <c r="AC113" s="13">
        <f t="shared" si="36"/>
        <v>1180359.1532586173</v>
      </c>
      <c r="AD113" s="13">
        <f t="shared" si="36"/>
        <v>1065032.452110417</v>
      </c>
      <c r="AE113" s="13">
        <f t="shared" si="36"/>
        <v>961911.85114237363</v>
      </c>
      <c r="AF113" s="13">
        <f t="shared" si="36"/>
        <v>869662.0260734238</v>
      </c>
      <c r="AG113" s="13">
        <f t="shared" si="36"/>
        <v>787095.59135805012</v>
      </c>
      <c r="AH113" s="13">
        <f t="shared" si="36"/>
        <v>713156.63347191166</v>
      </c>
    </row>
    <row r="114" spans="1:34" x14ac:dyDescent="0.25">
      <c r="A114" s="27"/>
    </row>
    <row r="115" spans="1:34" x14ac:dyDescent="0.25">
      <c r="A115" s="27">
        <v>21</v>
      </c>
      <c r="H115" t="s">
        <v>62</v>
      </c>
      <c r="K115" t="s">
        <v>61</v>
      </c>
    </row>
    <row r="116" spans="1:34" x14ac:dyDescent="0.25">
      <c r="A116" s="27"/>
      <c r="G116" t="s">
        <v>29</v>
      </c>
      <c r="H116" s="15">
        <v>0.06</v>
      </c>
      <c r="I116" s="13">
        <f>SUM(I107:AH107)</f>
        <v>148794594.33588973</v>
      </c>
    </row>
    <row r="117" spans="1:34" x14ac:dyDescent="0.25">
      <c r="A117" s="27"/>
      <c r="H117" s="15">
        <v>7.0000000000000007E-2</v>
      </c>
      <c r="I117" s="13">
        <f t="shared" ref="I117:I122" si="39">SUM(I108:AH108)</f>
        <v>136151965.36106572</v>
      </c>
    </row>
    <row r="118" spans="1:34" x14ac:dyDescent="0.25">
      <c r="A118" s="27"/>
      <c r="H118" s="15">
        <v>0.08</v>
      </c>
      <c r="I118" s="13">
        <f t="shared" si="39"/>
        <v>125212050.84194914</v>
      </c>
    </row>
    <row r="119" spans="1:34" x14ac:dyDescent="0.25">
      <c r="A119" s="27"/>
      <c r="H119" s="15">
        <v>0.09</v>
      </c>
      <c r="I119" s="13">
        <f t="shared" si="39"/>
        <v>115697742.52677546</v>
      </c>
    </row>
    <row r="120" spans="1:34" x14ac:dyDescent="0.25">
      <c r="A120" s="27"/>
      <c r="H120" s="15">
        <v>0.1</v>
      </c>
      <c r="I120" s="13">
        <f t="shared" si="39"/>
        <v>107382394.64885779</v>
      </c>
    </row>
    <row r="121" spans="1:34" x14ac:dyDescent="0.25">
      <c r="A121" s="27"/>
      <c r="H121" s="15">
        <v>0.11</v>
      </c>
      <c r="I121" s="13">
        <f t="shared" si="39"/>
        <v>100079887.66400307</v>
      </c>
    </row>
    <row r="122" spans="1:34" x14ac:dyDescent="0.25">
      <c r="A122" s="27"/>
      <c r="H122" s="15">
        <v>0.12</v>
      </c>
      <c r="I122" s="13">
        <f t="shared" si="39"/>
        <v>93636769.223032176</v>
      </c>
    </row>
    <row r="123" spans="1:34" x14ac:dyDescent="0.25">
      <c r="A123" s="27"/>
    </row>
    <row r="124" spans="1:34" x14ac:dyDescent="0.25">
      <c r="A124" s="27">
        <v>22</v>
      </c>
      <c r="H124" t="s">
        <v>63</v>
      </c>
      <c r="K124" t="s">
        <v>64</v>
      </c>
    </row>
    <row r="125" spans="1:34" x14ac:dyDescent="0.25">
      <c r="A125" s="27"/>
      <c r="H125" t="s">
        <v>20</v>
      </c>
      <c r="I125">
        <v>0</v>
      </c>
      <c r="J125">
        <v>1</v>
      </c>
      <c r="K125">
        <v>2</v>
      </c>
      <c r="L125">
        <v>3</v>
      </c>
      <c r="M125">
        <v>4</v>
      </c>
      <c r="N125">
        <v>5</v>
      </c>
      <c r="O125">
        <v>6</v>
      </c>
      <c r="P125">
        <v>7</v>
      </c>
      <c r="Q125">
        <v>8</v>
      </c>
      <c r="R125">
        <v>9</v>
      </c>
      <c r="S125">
        <v>10</v>
      </c>
      <c r="T125">
        <v>11</v>
      </c>
      <c r="U125">
        <v>12</v>
      </c>
      <c r="V125">
        <v>13</v>
      </c>
      <c r="W125">
        <v>14</v>
      </c>
      <c r="X125">
        <v>15</v>
      </c>
      <c r="Y125">
        <v>16</v>
      </c>
      <c r="Z125">
        <v>17</v>
      </c>
      <c r="AA125">
        <v>18</v>
      </c>
      <c r="AB125">
        <v>19</v>
      </c>
      <c r="AC125">
        <v>20</v>
      </c>
      <c r="AD125">
        <v>21</v>
      </c>
      <c r="AE125">
        <v>22</v>
      </c>
      <c r="AF125">
        <v>23</v>
      </c>
      <c r="AG125">
        <v>24</v>
      </c>
      <c r="AH125">
        <v>25</v>
      </c>
    </row>
    <row r="126" spans="1:34" x14ac:dyDescent="0.25">
      <c r="A126" s="27"/>
      <c r="G126" t="s">
        <v>29</v>
      </c>
      <c r="H126" s="15">
        <v>0.06</v>
      </c>
      <c r="I126" s="13"/>
      <c r="J126" s="10">
        <f>J$70/J49</f>
        <v>1652830.1886792453</v>
      </c>
      <c r="K126" s="10">
        <f t="shared" ref="K126:AH132" si="40">K$70/K49</f>
        <v>1551477.3940904234</v>
      </c>
      <c r="L126" s="10">
        <f t="shared" si="40"/>
        <v>1456339.6293584635</v>
      </c>
      <c r="M126" s="10">
        <f t="shared" si="40"/>
        <v>1367035.784161954</v>
      </c>
      <c r="N126" s="10">
        <f t="shared" si="40"/>
        <v>1283208.1181520228</v>
      </c>
      <c r="O126" s="10">
        <f t="shared" si="40"/>
        <v>1204520.8278879833</v>
      </c>
      <c r="P126" s="10">
        <f t="shared" si="40"/>
        <v>1130658.7016495692</v>
      </c>
      <c r="Q126" s="10">
        <f t="shared" si="40"/>
        <v>1061325.8567370959</v>
      </c>
      <c r="R126" s="10">
        <f t="shared" si="40"/>
        <v>996244.55420133041</v>
      </c>
      <c r="S126" s="10">
        <f t="shared" si="40"/>
        <v>935154.08625502232</v>
      </c>
      <c r="T126" s="10">
        <f t="shared" si="40"/>
        <v>877809.73190919543</v>
      </c>
      <c r="U126" s="10">
        <f t="shared" si="40"/>
        <v>823981.77665061271</v>
      </c>
      <c r="V126" s="10">
        <f t="shared" si="40"/>
        <v>773454.59223335818</v>
      </c>
      <c r="W126" s="10">
        <f t="shared" si="40"/>
        <v>726025.77289829368</v>
      </c>
      <c r="X126" s="10">
        <f t="shared" si="40"/>
        <v>681505.32456019055</v>
      </c>
      <c r="Y126" s="10">
        <f t="shared" si="40"/>
        <v>639714.90371451864</v>
      </c>
      <c r="Z126" s="10">
        <f t="shared" si="40"/>
        <v>600487.10301504342</v>
      </c>
      <c r="AA126" s="10">
        <f t="shared" si="40"/>
        <v>563664.78066034743</v>
      </c>
      <c r="AB126" s="10">
        <f t="shared" si="40"/>
        <v>529100.43090287317</v>
      </c>
      <c r="AC126" s="10">
        <f t="shared" si="40"/>
        <v>496655.59315882908</v>
      </c>
      <c r="AD126" s="10">
        <f t="shared" si="40"/>
        <v>466200.29735191964</v>
      </c>
      <c r="AE126" s="10">
        <f t="shared" si="40"/>
        <v>437612.54326901888</v>
      </c>
      <c r="AF126" s="10">
        <f t="shared" si="40"/>
        <v>410777.81184214505</v>
      </c>
      <c r="AG126" s="10">
        <f t="shared" si="40"/>
        <v>385588.60639899474</v>
      </c>
      <c r="AH126" s="10">
        <f t="shared" si="40"/>
        <v>361944.02204433933</v>
      </c>
    </row>
    <row r="127" spans="1:34" x14ac:dyDescent="0.25">
      <c r="A127" s="27"/>
      <c r="H127" s="15">
        <v>7.0000000000000007E-2</v>
      </c>
      <c r="I127" s="13"/>
      <c r="J127" s="10">
        <f t="shared" ref="J127:Y132" si="41">J$70/J50</f>
        <v>1637383.1775700934</v>
      </c>
      <c r="K127" s="10">
        <f t="shared" si="41"/>
        <v>1522613.3286749935</v>
      </c>
      <c r="L127" s="10">
        <f t="shared" si="41"/>
        <v>1415888.095356653</v>
      </c>
      <c r="M127" s="10">
        <f t="shared" si="41"/>
        <v>1316643.6026914669</v>
      </c>
      <c r="N127" s="10">
        <f t="shared" si="41"/>
        <v>1224355.4996990743</v>
      </c>
      <c r="O127" s="10">
        <f t="shared" si="41"/>
        <v>1138536.1889725036</v>
      </c>
      <c r="P127" s="10">
        <f t="shared" si="41"/>
        <v>1058732.2504931225</v>
      </c>
      <c r="Q127" s="10">
        <f t="shared" si="41"/>
        <v>984522.04601930559</v>
      </c>
      <c r="R127" s="10">
        <f t="shared" si="41"/>
        <v>915513.49139178405</v>
      </c>
      <c r="S127" s="10">
        <f t="shared" si="41"/>
        <v>851341.98498581792</v>
      </c>
      <c r="T127" s="10">
        <f t="shared" si="41"/>
        <v>791668.48136531666</v>
      </c>
      <c r="U127" s="10">
        <f t="shared" si="41"/>
        <v>736177.69996120583</v>
      </c>
      <c r="V127" s="10">
        <f t="shared" si="41"/>
        <v>684576.4593097195</v>
      </c>
      <c r="W127" s="10">
        <f t="shared" si="41"/>
        <v>636592.12804969237</v>
      </c>
      <c r="X127" s="10">
        <f t="shared" si="41"/>
        <v>591971.18449480727</v>
      </c>
      <c r="Y127" s="10">
        <f t="shared" si="41"/>
        <v>550477.877170405</v>
      </c>
      <c r="Z127" s="10">
        <f t="shared" si="40"/>
        <v>511892.97923789994</v>
      </c>
      <c r="AA127" s="10">
        <f t="shared" si="40"/>
        <v>476012.63022589765</v>
      </c>
      <c r="AB127" s="10">
        <f t="shared" si="40"/>
        <v>442647.25894838141</v>
      </c>
      <c r="AC127" s="10">
        <f t="shared" si="40"/>
        <v>411620.58191928931</v>
      </c>
      <c r="AD127" s="10">
        <f t="shared" si="40"/>
        <v>382768.67197167553</v>
      </c>
      <c r="AE127" s="10">
        <f t="shared" si="40"/>
        <v>355939.09216057678</v>
      </c>
      <c r="AF127" s="10">
        <f t="shared" si="40"/>
        <v>330990.09037362045</v>
      </c>
      <c r="AG127" s="10">
        <f t="shared" si="40"/>
        <v>307789.85039416113</v>
      </c>
      <c r="AH127" s="10">
        <f t="shared" si="40"/>
        <v>286215.79545999086</v>
      </c>
    </row>
    <row r="128" spans="1:34" x14ac:dyDescent="0.25">
      <c r="A128" s="27"/>
      <c r="H128" s="15">
        <v>0.08</v>
      </c>
      <c r="I128" s="13"/>
      <c r="J128" s="10">
        <f t="shared" si="41"/>
        <v>1622222.222222222</v>
      </c>
      <c r="K128" s="10">
        <f t="shared" si="40"/>
        <v>1494547.3251028806</v>
      </c>
      <c r="L128" s="10">
        <f t="shared" si="40"/>
        <v>1376920.9152568206</v>
      </c>
      <c r="M128" s="10">
        <f t="shared" si="40"/>
        <v>1268552.1395190151</v>
      </c>
      <c r="N128" s="10">
        <f t="shared" si="40"/>
        <v>1168712.3877976113</v>
      </c>
      <c r="O128" s="10">
        <f t="shared" si="40"/>
        <v>1076730.3943135396</v>
      </c>
      <c r="P128" s="10">
        <f t="shared" si="40"/>
        <v>991987.72439071489</v>
      </c>
      <c r="Q128" s="10">
        <f t="shared" si="40"/>
        <v>913914.6164525568</v>
      </c>
      <c r="R128" s="10">
        <f t="shared" si="40"/>
        <v>841986.15126879059</v>
      </c>
      <c r="S128" s="10">
        <f t="shared" si="40"/>
        <v>775718.72269670991</v>
      </c>
      <c r="T128" s="10">
        <f t="shared" si="40"/>
        <v>714666.78618817253</v>
      </c>
      <c r="U128" s="10">
        <f t="shared" si="40"/>
        <v>658419.86320114043</v>
      </c>
      <c r="V128" s="10">
        <f t="shared" si="40"/>
        <v>606599.78137512482</v>
      </c>
      <c r="W128" s="10">
        <f t="shared" si="40"/>
        <v>558858.13191504532</v>
      </c>
      <c r="X128" s="10">
        <f t="shared" si="40"/>
        <v>514873.92708839825</v>
      </c>
      <c r="Y128" s="10">
        <f t="shared" si="40"/>
        <v>474351.4420860706</v>
      </c>
      <c r="Z128" s="10">
        <f t="shared" si="40"/>
        <v>437018.22673670395</v>
      </c>
      <c r="AA128" s="10">
        <f t="shared" si="40"/>
        <v>402623.27370650042</v>
      </c>
      <c r="AB128" s="10">
        <f t="shared" si="40"/>
        <v>370935.3308684887</v>
      </c>
      <c r="AC128" s="10">
        <f t="shared" si="40"/>
        <v>341741.34649457992</v>
      </c>
      <c r="AD128" s="10">
        <f t="shared" si="40"/>
        <v>314845.03681676573</v>
      </c>
      <c r="AE128" s="10">
        <f t="shared" si="40"/>
        <v>290065.56632655725</v>
      </c>
      <c r="AF128" s="10">
        <f t="shared" si="40"/>
        <v>267236.33193974494</v>
      </c>
      <c r="AG128" s="10">
        <f t="shared" si="40"/>
        <v>246203.84285189462</v>
      </c>
      <c r="AH128" s="10">
        <f t="shared" si="40"/>
        <v>226826.68855336582</v>
      </c>
    </row>
    <row r="129" spans="1:34" x14ac:dyDescent="0.25">
      <c r="A129" s="27"/>
      <c r="H129" s="15">
        <v>0.09</v>
      </c>
      <c r="I129" s="13"/>
      <c r="J129" s="10">
        <f t="shared" si="41"/>
        <v>1607339.4495412842</v>
      </c>
      <c r="K129" s="10">
        <f t="shared" si="40"/>
        <v>1467250.2314619978</v>
      </c>
      <c r="L129" s="10">
        <f t="shared" si="40"/>
        <v>1339370.6241327415</v>
      </c>
      <c r="M129" s="10">
        <f t="shared" si="40"/>
        <v>1222636.4871670436</v>
      </c>
      <c r="N129" s="10">
        <f t="shared" si="40"/>
        <v>1116076.4263589068</v>
      </c>
      <c r="O129" s="10">
        <f t="shared" si="40"/>
        <v>1018803.7103001027</v>
      </c>
      <c r="P129" s="10">
        <f t="shared" si="40"/>
        <v>930008.89151247928</v>
      </c>
      <c r="Q129" s="10">
        <f t="shared" si="40"/>
        <v>848953.07069258415</v>
      </c>
      <c r="R129" s="10">
        <f t="shared" si="40"/>
        <v>774961.7480175423</v>
      </c>
      <c r="S129" s="10">
        <f t="shared" si="40"/>
        <v>707419.21034628863</v>
      </c>
      <c r="T129" s="10">
        <f t="shared" si="40"/>
        <v>645763.40760968556</v>
      </c>
      <c r="U129" s="10">
        <f t="shared" si="40"/>
        <v>589481.27575379552</v>
      </c>
      <c r="V129" s="10">
        <f t="shared" si="40"/>
        <v>538104.4673165381</v>
      </c>
      <c r="W129" s="10">
        <f t="shared" si="40"/>
        <v>491205.45411005075</v>
      </c>
      <c r="X129" s="10">
        <f t="shared" si="40"/>
        <v>448393.96957752341</v>
      </c>
      <c r="Y129" s="10">
        <f t="shared" si="40"/>
        <v>409313.76121984929</v>
      </c>
      <c r="Z129" s="10">
        <f t="shared" si="40"/>
        <v>373639.62606766063</v>
      </c>
      <c r="AA129" s="10">
        <f t="shared" si="40"/>
        <v>341074.70452965348</v>
      </c>
      <c r="AB129" s="10">
        <f t="shared" si="40"/>
        <v>311348.01009816985</v>
      </c>
      <c r="AC129" s="10">
        <f t="shared" si="40"/>
        <v>284212.17435566883</v>
      </c>
      <c r="AD129" s="10">
        <f t="shared" si="40"/>
        <v>259441.38851733069</v>
      </c>
      <c r="AE129" s="10">
        <f t="shared" si="40"/>
        <v>236829.52438049909</v>
      </c>
      <c r="AF129" s="10">
        <f t="shared" si="40"/>
        <v>216188.41904458406</v>
      </c>
      <c r="AG129" s="10">
        <f t="shared" si="40"/>
        <v>197346.30912785424</v>
      </c>
      <c r="AH129" s="10">
        <f t="shared" si="40"/>
        <v>180146.40145157333</v>
      </c>
    </row>
    <row r="130" spans="1:34" x14ac:dyDescent="0.25">
      <c r="A130" s="27"/>
      <c r="H130" s="15">
        <v>0.1</v>
      </c>
      <c r="I130" s="13"/>
      <c r="J130" s="10">
        <f t="shared" si="41"/>
        <v>1592727.2727272727</v>
      </c>
      <c r="K130" s="10">
        <f t="shared" si="40"/>
        <v>1440694.2148760329</v>
      </c>
      <c r="L130" s="10">
        <f t="shared" si="40"/>
        <v>1303173.4034560479</v>
      </c>
      <c r="M130" s="10">
        <f t="shared" si="40"/>
        <v>1178779.5785806978</v>
      </c>
      <c r="N130" s="10">
        <f t="shared" si="40"/>
        <v>1066259.7097161766</v>
      </c>
      <c r="O130" s="10">
        <f t="shared" si="40"/>
        <v>964480.37378872314</v>
      </c>
      <c r="P130" s="10">
        <f t="shared" si="40"/>
        <v>872416.33810889046</v>
      </c>
      <c r="Q130" s="10">
        <f t="shared" si="40"/>
        <v>789140.23310758732</v>
      </c>
      <c r="R130" s="10">
        <f t="shared" si="40"/>
        <v>713813.21085640846</v>
      </c>
      <c r="S130" s="10">
        <f t="shared" si="40"/>
        <v>645676.49527466029</v>
      </c>
      <c r="T130" s="10">
        <f t="shared" si="40"/>
        <v>584043.73890753358</v>
      </c>
      <c r="U130" s="10">
        <f t="shared" si="40"/>
        <v>528294.1092845418</v>
      </c>
      <c r="V130" s="10">
        <f t="shared" si="40"/>
        <v>477866.03521647194</v>
      </c>
      <c r="W130" s="10">
        <f t="shared" si="40"/>
        <v>432251.55003671767</v>
      </c>
      <c r="X130" s="10">
        <f t="shared" si="40"/>
        <v>390991.17480594007</v>
      </c>
      <c r="Y130" s="10">
        <f t="shared" si="40"/>
        <v>353669.28993810032</v>
      </c>
      <c r="Z130" s="10">
        <f t="shared" si="40"/>
        <v>319909.94862582709</v>
      </c>
      <c r="AA130" s="10">
        <f t="shared" si="40"/>
        <v>289373.08989336179</v>
      </c>
      <c r="AB130" s="10">
        <f t="shared" si="40"/>
        <v>261751.11313081355</v>
      </c>
      <c r="AC130" s="10">
        <f t="shared" si="40"/>
        <v>236765.77960469047</v>
      </c>
      <c r="AD130" s="10">
        <f t="shared" si="40"/>
        <v>214165.40973333362</v>
      </c>
      <c r="AE130" s="10">
        <f t="shared" si="40"/>
        <v>193722.34789515173</v>
      </c>
      <c r="AF130" s="10">
        <f t="shared" si="40"/>
        <v>175230.6692324327</v>
      </c>
      <c r="AG130" s="10">
        <f t="shared" si="40"/>
        <v>158504.10535115507</v>
      </c>
      <c r="AH130" s="10">
        <f t="shared" si="40"/>
        <v>143374.16802218114</v>
      </c>
    </row>
    <row r="131" spans="1:34" x14ac:dyDescent="0.25">
      <c r="A131" s="27"/>
      <c r="H131" s="15">
        <v>0.11</v>
      </c>
      <c r="I131" s="13"/>
      <c r="J131" s="10">
        <f t="shared" si="41"/>
        <v>1578378.3783783782</v>
      </c>
      <c r="K131" s="10">
        <f t="shared" si="40"/>
        <v>1414852.690528366</v>
      </c>
      <c r="L131" s="10">
        <f t="shared" si="40"/>
        <v>1268268.8532213732</v>
      </c>
      <c r="M131" s="10">
        <f t="shared" si="40"/>
        <v>1136871.629689429</v>
      </c>
      <c r="N131" s="10">
        <f t="shared" si="40"/>
        <v>1019087.6320189026</v>
      </c>
      <c r="O131" s="10">
        <f t="shared" si="40"/>
        <v>913506.48095388105</v>
      </c>
      <c r="P131" s="10">
        <f t="shared" si="40"/>
        <v>818863.91761181224</v>
      </c>
      <c r="Q131" s="10">
        <f t="shared" si="40"/>
        <v>734026.66488626401</v>
      </c>
      <c r="R131" s="10">
        <f t="shared" si="40"/>
        <v>657978.85726291221</v>
      </c>
      <c r="S131" s="10">
        <f t="shared" si="40"/>
        <v>589809.87655549333</v>
      </c>
      <c r="T131" s="10">
        <f t="shared" si="40"/>
        <v>528703.44790334767</v>
      </c>
      <c r="U131" s="10">
        <f t="shared" si="40"/>
        <v>473927.86546291073</v>
      </c>
      <c r="V131" s="10">
        <f t="shared" si="40"/>
        <v>424827.23075278936</v>
      </c>
      <c r="W131" s="10">
        <f t="shared" si="40"/>
        <v>380813.59873786068</v>
      </c>
      <c r="X131" s="10">
        <f t="shared" si="40"/>
        <v>341359.93760736164</v>
      </c>
      <c r="Y131" s="10">
        <f t="shared" si="40"/>
        <v>305993.81794533762</v>
      </c>
      <c r="Z131" s="10">
        <f t="shared" si="40"/>
        <v>274291.75572577561</v>
      </c>
      <c r="AA131" s="10">
        <f t="shared" si="40"/>
        <v>245874.14139382588</v>
      </c>
      <c r="AB131" s="10">
        <f t="shared" si="40"/>
        <v>220400.69431248354</v>
      </c>
      <c r="AC131" s="10">
        <f t="shared" si="40"/>
        <v>197566.38814497396</v>
      </c>
      <c r="AD131" s="10">
        <f t="shared" si="40"/>
        <v>177097.79838220635</v>
      </c>
      <c r="AE131" s="10">
        <f t="shared" si="40"/>
        <v>158749.82827954533</v>
      </c>
      <c r="AF131" s="10">
        <f t="shared" si="40"/>
        <v>142302.77399833119</v>
      </c>
      <c r="AG131" s="10">
        <f t="shared" si="40"/>
        <v>127559.69380931488</v>
      </c>
      <c r="AH131" s="10">
        <f t="shared" si="40"/>
        <v>114344.04985609754</v>
      </c>
    </row>
    <row r="132" spans="1:34" x14ac:dyDescent="0.25">
      <c r="A132" s="27"/>
      <c r="H132" s="15">
        <v>0.12</v>
      </c>
      <c r="I132" s="13"/>
      <c r="J132" s="10">
        <f t="shared" si="41"/>
        <v>1564285.7142857141</v>
      </c>
      <c r="K132" s="10">
        <f t="shared" si="40"/>
        <v>1389700.2551020407</v>
      </c>
      <c r="L132" s="10">
        <f t="shared" si="40"/>
        <v>1234599.7802022593</v>
      </c>
      <c r="M132" s="10">
        <f t="shared" si="40"/>
        <v>1096809.6261618286</v>
      </c>
      <c r="N132" s="10">
        <f t="shared" si="40"/>
        <v>974397.83752769593</v>
      </c>
      <c r="O132" s="10">
        <f t="shared" si="40"/>
        <v>865648.07887505111</v>
      </c>
      <c r="P132" s="10">
        <f t="shared" si="40"/>
        <v>769035.57007203205</v>
      </c>
      <c r="Q132" s="10">
        <f t="shared" si="40"/>
        <v>683205.70734077843</v>
      </c>
      <c r="R132" s="10">
        <f t="shared" si="40"/>
        <v>606955.07036078069</v>
      </c>
      <c r="S132" s="10">
        <f t="shared" si="40"/>
        <v>539214.54911515792</v>
      </c>
      <c r="T132" s="10">
        <f t="shared" si="40"/>
        <v>479034.35390141251</v>
      </c>
      <c r="U132" s="10">
        <f t="shared" si="40"/>
        <v>425570.6983320585</v>
      </c>
      <c r="V132" s="10">
        <f t="shared" si="40"/>
        <v>378073.96860749839</v>
      </c>
      <c r="W132" s="10">
        <f t="shared" si="40"/>
        <v>335878.21318255429</v>
      </c>
      <c r="X132" s="10">
        <f t="shared" si="40"/>
        <v>298391.80546128709</v>
      </c>
      <c r="Y132" s="10">
        <f t="shared" si="40"/>
        <v>265089.14860176836</v>
      </c>
      <c r="Z132" s="10">
        <f t="shared" si="40"/>
        <v>235503.30612389246</v>
      </c>
      <c r="AA132" s="10">
        <f t="shared" si="40"/>
        <v>209219.45499399374</v>
      </c>
      <c r="AB132" s="10">
        <f t="shared" si="40"/>
        <v>185869.06939198548</v>
      </c>
      <c r="AC132" s="10">
        <f t="shared" si="40"/>
        <v>165124.75361162995</v>
      </c>
      <c r="AD132" s="10">
        <f t="shared" si="40"/>
        <v>146695.65164604626</v>
      </c>
      <c r="AE132" s="10">
        <f t="shared" si="40"/>
        <v>130323.36909626427</v>
      </c>
      <c r="AF132" s="10">
        <f t="shared" si="40"/>
        <v>115778.35022391337</v>
      </c>
      <c r="AG132" s="10">
        <f t="shared" si="40"/>
        <v>102856.65935070875</v>
      </c>
      <c r="AH132" s="10">
        <f t="shared" si="40"/>
        <v>91377.121476745699</v>
      </c>
    </row>
    <row r="133" spans="1:34" x14ac:dyDescent="0.25">
      <c r="A133" s="27"/>
    </row>
    <row r="134" spans="1:34" x14ac:dyDescent="0.25">
      <c r="A134" s="27">
        <v>23</v>
      </c>
      <c r="H134" t="s">
        <v>65</v>
      </c>
      <c r="K134" t="s">
        <v>64</v>
      </c>
    </row>
    <row r="135" spans="1:34" x14ac:dyDescent="0.25">
      <c r="A135" s="27"/>
      <c r="G135" t="s">
        <v>29</v>
      </c>
      <c r="H135" s="15">
        <v>0.06</v>
      </c>
      <c r="I135" s="13">
        <f>SUM(I126:AH126)</f>
        <v>21413318.43178279</v>
      </c>
    </row>
    <row r="136" spans="1:34" x14ac:dyDescent="0.25">
      <c r="A136" s="27"/>
      <c r="H136" s="15">
        <v>7.0000000000000007E-2</v>
      </c>
      <c r="I136" s="13">
        <f t="shared" ref="I136:I141" si="42">SUM(I127:AH127)</f>
        <v>19562870.446897451</v>
      </c>
    </row>
    <row r="137" spans="1:34" x14ac:dyDescent="0.25">
      <c r="A137" s="27"/>
      <c r="H137" s="15">
        <v>0.08</v>
      </c>
      <c r="I137" s="13">
        <f t="shared" si="42"/>
        <v>17956558.175169416</v>
      </c>
    </row>
    <row r="138" spans="1:34" x14ac:dyDescent="0.25">
      <c r="A138" s="27"/>
      <c r="H138" s="15">
        <v>0.09</v>
      </c>
      <c r="I138" s="13">
        <f t="shared" si="42"/>
        <v>16555308.742691411</v>
      </c>
    </row>
    <row r="139" spans="1:34" x14ac:dyDescent="0.25">
      <c r="A139" s="27"/>
      <c r="H139" s="15">
        <v>0.1</v>
      </c>
      <c r="I139" s="13">
        <f t="shared" si="42"/>
        <v>15327073.360170748</v>
      </c>
    </row>
    <row r="140" spans="1:34" x14ac:dyDescent="0.25">
      <c r="A140" s="27"/>
      <c r="H140" s="15">
        <v>0.11</v>
      </c>
      <c r="I140" s="13">
        <f t="shared" si="42"/>
        <v>14245458.003418967</v>
      </c>
    </row>
    <row r="141" spans="1:34" x14ac:dyDescent="0.25">
      <c r="A141" s="27"/>
      <c r="H141" s="15">
        <v>0.12</v>
      </c>
      <c r="I141" s="13">
        <f t="shared" si="42"/>
        <v>13288638.113045096</v>
      </c>
    </row>
    <row r="142" spans="1:34" x14ac:dyDescent="0.25">
      <c r="A142" s="27"/>
    </row>
    <row r="143" spans="1:34" x14ac:dyDescent="0.25">
      <c r="A143" s="27">
        <v>24</v>
      </c>
      <c r="H143" t="s">
        <v>66</v>
      </c>
      <c r="K143" t="s">
        <v>40</v>
      </c>
    </row>
    <row r="144" spans="1:34" x14ac:dyDescent="0.25">
      <c r="A144" s="27"/>
      <c r="G144" t="s">
        <v>29</v>
      </c>
      <c r="H144" s="15">
        <v>0.06</v>
      </c>
      <c r="I144" s="18">
        <f>I116/I135</f>
        <v>6.9486938612485609</v>
      </c>
    </row>
    <row r="145" spans="1:11" x14ac:dyDescent="0.25">
      <c r="A145" s="27"/>
      <c r="H145" s="15">
        <v>7.0000000000000007E-2</v>
      </c>
      <c r="I145" s="18">
        <f t="shared" ref="I145:I150" si="43">I117/I136</f>
        <v>6.9597130815053045</v>
      </c>
    </row>
    <row r="146" spans="1:11" x14ac:dyDescent="0.25">
      <c r="A146" s="27"/>
      <c r="H146" s="15">
        <v>0.08</v>
      </c>
      <c r="I146" s="18">
        <f t="shared" si="43"/>
        <v>6.9730540574916047</v>
      </c>
    </row>
    <row r="147" spans="1:11" x14ac:dyDescent="0.25">
      <c r="A147" s="27"/>
      <c r="H147" s="15">
        <v>0.09</v>
      </c>
      <c r="I147" s="18">
        <f t="shared" si="43"/>
        <v>6.9885584331281025</v>
      </c>
    </row>
    <row r="148" spans="1:11" x14ac:dyDescent="0.25">
      <c r="A148" s="27"/>
      <c r="H148" s="15">
        <v>0.1</v>
      </c>
      <c r="I148" s="18">
        <f t="shared" si="43"/>
        <v>7.0060599388728653</v>
      </c>
    </row>
    <row r="149" spans="1:11" x14ac:dyDescent="0.25">
      <c r="A149" s="27"/>
      <c r="H149" s="15">
        <v>0.11</v>
      </c>
      <c r="I149" s="18">
        <f t="shared" si="43"/>
        <v>7.0253892602107628</v>
      </c>
    </row>
    <row r="150" spans="1:11" x14ac:dyDescent="0.25">
      <c r="A150" s="27"/>
      <c r="H150" s="15">
        <v>0.12</v>
      </c>
      <c r="I150" s="18">
        <f t="shared" si="43"/>
        <v>7.0463781484960064</v>
      </c>
    </row>
    <row r="151" spans="1:11" x14ac:dyDescent="0.25">
      <c r="A151" s="27" t="s">
        <v>67</v>
      </c>
    </row>
    <row r="152" spans="1:11" x14ac:dyDescent="0.25">
      <c r="A152" s="27">
        <v>25</v>
      </c>
      <c r="B152">
        <f>I154</f>
        <v>6322</v>
      </c>
      <c r="C152">
        <f>I154</f>
        <v>6322</v>
      </c>
      <c r="D152">
        <f>I153</f>
        <v>5200</v>
      </c>
      <c r="E152">
        <f>I153</f>
        <v>5200</v>
      </c>
      <c r="F152">
        <v>5200</v>
      </c>
      <c r="G152" s="3">
        <f>INDEX($B152:$F152,MATCH(scenario,$B$26:$F$26,0))</f>
        <v>5200</v>
      </c>
      <c r="H152" t="s">
        <v>69</v>
      </c>
      <c r="K152" t="s">
        <v>70</v>
      </c>
    </row>
    <row r="153" spans="1:11" x14ac:dyDescent="0.25">
      <c r="A153" s="27"/>
      <c r="H153" t="s">
        <v>71</v>
      </c>
      <c r="I153" s="4">
        <v>5200</v>
      </c>
    </row>
    <row r="154" spans="1:11" x14ac:dyDescent="0.25">
      <c r="A154" s="27"/>
      <c r="H154" t="s">
        <v>72</v>
      </c>
      <c r="I154" s="4">
        <v>6322</v>
      </c>
    </row>
    <row r="155" spans="1:11" x14ac:dyDescent="0.25">
      <c r="A155" s="27"/>
    </row>
    <row r="156" spans="1:11" x14ac:dyDescent="0.25">
      <c r="A156" s="27">
        <v>26</v>
      </c>
      <c r="G156">
        <v>3.96566683</v>
      </c>
      <c r="H156" t="s">
        <v>73</v>
      </c>
      <c r="J156" t="s">
        <v>74</v>
      </c>
    </row>
    <row r="157" spans="1:11" x14ac:dyDescent="0.25">
      <c r="A157" s="27"/>
    </row>
    <row r="158" spans="1:11" x14ac:dyDescent="0.25">
      <c r="A158" s="27">
        <v>27</v>
      </c>
      <c r="G158" s="3">
        <v>1250</v>
      </c>
      <c r="H158" t="s">
        <v>75</v>
      </c>
      <c r="K158" t="s">
        <v>76</v>
      </c>
    </row>
    <row r="159" spans="1:11" x14ac:dyDescent="0.25">
      <c r="A159" s="27"/>
    </row>
    <row r="160" spans="1:11" x14ac:dyDescent="0.25">
      <c r="A160" s="27">
        <v>28</v>
      </c>
      <c r="B160">
        <f>1250</f>
        <v>1250</v>
      </c>
      <c r="C160">
        <v>1250</v>
      </c>
      <c r="D160">
        <f>I162</f>
        <v>1250</v>
      </c>
      <c r="E160">
        <f>I162</f>
        <v>1250</v>
      </c>
      <c r="F160">
        <v>1250</v>
      </c>
      <c r="G160" s="3">
        <f>INDEX($B160:$F160,MATCH(scenario,$B$26:$F$26,0))</f>
        <v>1250</v>
      </c>
      <c r="H160" t="s">
        <v>77</v>
      </c>
      <c r="K160" t="s">
        <v>76</v>
      </c>
    </row>
    <row r="161" spans="1:34" x14ac:dyDescent="0.25">
      <c r="A161" s="27"/>
      <c r="H161" t="s">
        <v>78</v>
      </c>
      <c r="I161" s="4">
        <v>1500</v>
      </c>
    </row>
    <row r="162" spans="1:34" x14ac:dyDescent="0.25">
      <c r="A162" s="27"/>
      <c r="H162" t="s">
        <v>54</v>
      </c>
      <c r="I162" s="4">
        <v>1250</v>
      </c>
    </row>
    <row r="163" spans="1:34" x14ac:dyDescent="0.25">
      <c r="A163" s="27"/>
      <c r="H163" t="s">
        <v>79</v>
      </c>
      <c r="I163" s="4">
        <v>1000</v>
      </c>
    </row>
    <row r="164" spans="1:34" x14ac:dyDescent="0.25">
      <c r="A164" s="27"/>
    </row>
    <row r="165" spans="1:34" x14ac:dyDescent="0.25">
      <c r="A165" s="27">
        <v>29</v>
      </c>
      <c r="G165">
        <f>G160+G158</f>
        <v>2500</v>
      </c>
      <c r="H165" t="s">
        <v>80</v>
      </c>
      <c r="K165" t="s">
        <v>76</v>
      </c>
    </row>
    <row r="166" spans="1:34" x14ac:dyDescent="0.25">
      <c r="A166" s="27"/>
    </row>
    <row r="167" spans="1:34" x14ac:dyDescent="0.25">
      <c r="A167" s="27">
        <v>30</v>
      </c>
      <c r="H167" t="s">
        <v>81</v>
      </c>
      <c r="K167" s="19" t="s">
        <v>76</v>
      </c>
    </row>
    <row r="168" spans="1:34" x14ac:dyDescent="0.25">
      <c r="A168" s="27"/>
      <c r="H168" t="s">
        <v>20</v>
      </c>
      <c r="I168">
        <v>0</v>
      </c>
      <c r="J168">
        <v>1</v>
      </c>
      <c r="K168">
        <v>2</v>
      </c>
      <c r="L168">
        <v>3</v>
      </c>
      <c r="M168">
        <v>4</v>
      </c>
      <c r="N168">
        <v>5</v>
      </c>
      <c r="O168">
        <v>6</v>
      </c>
      <c r="P168">
        <v>7</v>
      </c>
      <c r="Q168">
        <v>8</v>
      </c>
      <c r="R168">
        <v>9</v>
      </c>
      <c r="S168">
        <v>10</v>
      </c>
      <c r="T168">
        <v>11</v>
      </c>
      <c r="U168">
        <v>12</v>
      </c>
      <c r="V168">
        <v>13</v>
      </c>
      <c r="W168">
        <v>14</v>
      </c>
      <c r="X168">
        <v>15</v>
      </c>
      <c r="Y168">
        <v>16</v>
      </c>
      <c r="Z168">
        <v>17</v>
      </c>
      <c r="AA168">
        <v>18</v>
      </c>
      <c r="AB168">
        <v>19</v>
      </c>
      <c r="AC168">
        <v>20</v>
      </c>
      <c r="AD168">
        <v>21</v>
      </c>
      <c r="AE168">
        <v>22</v>
      </c>
      <c r="AF168">
        <v>23</v>
      </c>
      <c r="AG168">
        <v>24</v>
      </c>
      <c r="AH168">
        <v>25</v>
      </c>
    </row>
    <row r="169" spans="1:34" x14ac:dyDescent="0.25">
      <c r="A169" s="27"/>
      <c r="I169" s="20">
        <f>$G$165 * (1+$G$57)^I168</f>
        <v>2500</v>
      </c>
      <c r="J169" s="20">
        <f t="shared" ref="J169:AH169" si="44">$G$165 * (1+$G$57)^J168</f>
        <v>2700</v>
      </c>
      <c r="K169" s="20">
        <f t="shared" si="44"/>
        <v>2916.0000000000005</v>
      </c>
      <c r="L169" s="20">
        <f t="shared" si="44"/>
        <v>3149.28</v>
      </c>
      <c r="M169" s="20">
        <f t="shared" si="44"/>
        <v>3401.2224000000006</v>
      </c>
      <c r="N169" s="20">
        <f t="shared" si="44"/>
        <v>3673.320192000001</v>
      </c>
      <c r="O169" s="20">
        <f t="shared" si="44"/>
        <v>3967.1858073600015</v>
      </c>
      <c r="P169" s="20">
        <f t="shared" si="44"/>
        <v>4284.5606719488014</v>
      </c>
      <c r="Q169" s="20">
        <f t="shared" si="44"/>
        <v>4627.3255257047058</v>
      </c>
      <c r="R169" s="20">
        <f t="shared" si="44"/>
        <v>4997.5115677610829</v>
      </c>
      <c r="S169" s="20">
        <f t="shared" si="44"/>
        <v>5397.3124931819693</v>
      </c>
      <c r="T169" s="20">
        <f t="shared" si="44"/>
        <v>5829.097492636527</v>
      </c>
      <c r="U169" s="20">
        <f t="shared" si="44"/>
        <v>6295.4252920474501</v>
      </c>
      <c r="V169" s="20">
        <f t="shared" si="44"/>
        <v>6799.0593154112457</v>
      </c>
      <c r="W169" s="20">
        <f t="shared" si="44"/>
        <v>7342.9840606441467</v>
      </c>
      <c r="X169" s="20">
        <f t="shared" si="44"/>
        <v>7930.4227854956789</v>
      </c>
      <c r="Y169" s="20">
        <f t="shared" si="44"/>
        <v>8564.8566083353326</v>
      </c>
      <c r="Z169" s="20">
        <f t="shared" si="44"/>
        <v>9250.0451370021601</v>
      </c>
      <c r="AA169" s="20">
        <f t="shared" si="44"/>
        <v>9990.0487479623334</v>
      </c>
      <c r="AB169" s="20">
        <f t="shared" si="44"/>
        <v>10789.252647799321</v>
      </c>
      <c r="AC169" s="20">
        <f t="shared" si="44"/>
        <v>11652.392859623265</v>
      </c>
      <c r="AD169" s="20">
        <f t="shared" si="44"/>
        <v>12584.584288393127</v>
      </c>
      <c r="AE169" s="20">
        <f t="shared" si="44"/>
        <v>13591.351031464581</v>
      </c>
      <c r="AF169" s="20">
        <f t="shared" si="44"/>
        <v>14678.659113981746</v>
      </c>
      <c r="AG169" s="20">
        <f t="shared" si="44"/>
        <v>15852.951843100287</v>
      </c>
      <c r="AH169" s="20">
        <f t="shared" si="44"/>
        <v>17121.187990548311</v>
      </c>
    </row>
    <row r="170" spans="1:34" x14ac:dyDescent="0.25">
      <c r="A170" s="27"/>
    </row>
    <row r="171" spans="1:34" x14ac:dyDescent="0.25">
      <c r="A171" s="27">
        <v>31</v>
      </c>
      <c r="B171">
        <v>100</v>
      </c>
      <c r="C171">
        <v>90</v>
      </c>
      <c r="D171">
        <v>90</v>
      </c>
      <c r="E171">
        <f>J172</f>
        <v>90</v>
      </c>
      <c r="F171">
        <v>90</v>
      </c>
      <c r="G171" s="3">
        <f>INDEX($B171:$F171,MATCH(scenario,$B$26:$F$26,0))</f>
        <v>90</v>
      </c>
      <c r="H171" t="s">
        <v>84</v>
      </c>
      <c r="K171" t="s">
        <v>85</v>
      </c>
    </row>
    <row r="172" spans="1:34" x14ac:dyDescent="0.25">
      <c r="A172" s="27"/>
      <c r="H172" s="4">
        <v>70</v>
      </c>
      <c r="I172" s="4">
        <v>80</v>
      </c>
      <c r="J172" s="4">
        <v>90</v>
      </c>
      <c r="K172" s="4">
        <v>100</v>
      </c>
    </row>
    <row r="173" spans="1:34" x14ac:dyDescent="0.25">
      <c r="A173" s="27"/>
    </row>
    <row r="174" spans="1:34" x14ac:dyDescent="0.25">
      <c r="A174" s="27">
        <v>32</v>
      </c>
      <c r="B174" s="1">
        <v>0.04</v>
      </c>
      <c r="C174" s="1">
        <v>0.03</v>
      </c>
      <c r="D174" s="1">
        <v>0.03</v>
      </c>
      <c r="E174" s="1">
        <v>0.03</v>
      </c>
      <c r="F174" s="1">
        <v>0.03</v>
      </c>
      <c r="G174" s="30">
        <f>INDEX($B174:$F174,MATCH(scenario,$B$26:$F$26,0))</f>
        <v>0.03</v>
      </c>
      <c r="H174" t="s">
        <v>86</v>
      </c>
      <c r="L174" t="s">
        <v>87</v>
      </c>
    </row>
    <row r="175" spans="1:34" x14ac:dyDescent="0.25">
      <c r="A175" s="27"/>
      <c r="H175" s="5">
        <v>0.02</v>
      </c>
      <c r="I175" s="5">
        <v>0.03</v>
      </c>
      <c r="J175" s="5">
        <v>0.04</v>
      </c>
    </row>
    <row r="176" spans="1:34" x14ac:dyDescent="0.25">
      <c r="A176" s="27"/>
    </row>
    <row r="177" spans="1:34" x14ac:dyDescent="0.25">
      <c r="A177" s="27">
        <v>33</v>
      </c>
      <c r="H177" t="s">
        <v>88</v>
      </c>
      <c r="K177" t="s">
        <v>89</v>
      </c>
      <c r="L177" t="s">
        <v>44</v>
      </c>
    </row>
    <row r="178" spans="1:34" x14ac:dyDescent="0.25">
      <c r="A178" s="27"/>
      <c r="H178" t="s">
        <v>20</v>
      </c>
      <c r="I178">
        <v>0</v>
      </c>
      <c r="J178">
        <v>1</v>
      </c>
      <c r="K178">
        <v>2</v>
      </c>
      <c r="L178">
        <v>3</v>
      </c>
      <c r="M178">
        <v>4</v>
      </c>
      <c r="N178">
        <v>5</v>
      </c>
      <c r="O178">
        <v>6</v>
      </c>
      <c r="P178">
        <v>7</v>
      </c>
      <c r="Q178">
        <v>8</v>
      </c>
      <c r="R178">
        <v>9</v>
      </c>
      <c r="S178">
        <v>10</v>
      </c>
      <c r="T178">
        <v>11</v>
      </c>
      <c r="U178">
        <v>12</v>
      </c>
      <c r="V178">
        <v>13</v>
      </c>
      <c r="W178">
        <v>14</v>
      </c>
      <c r="X178">
        <v>15</v>
      </c>
      <c r="Y178">
        <v>16</v>
      </c>
      <c r="Z178">
        <v>17</v>
      </c>
      <c r="AA178">
        <v>18</v>
      </c>
      <c r="AB178">
        <v>19</v>
      </c>
      <c r="AC178">
        <v>20</v>
      </c>
      <c r="AD178">
        <v>21</v>
      </c>
      <c r="AE178">
        <v>22</v>
      </c>
      <c r="AF178">
        <v>23</v>
      </c>
      <c r="AG178">
        <v>24</v>
      </c>
      <c r="AH178">
        <v>25</v>
      </c>
    </row>
    <row r="179" spans="1:34" x14ac:dyDescent="0.25">
      <c r="A179" s="27"/>
      <c r="I179" s="21">
        <f>$G$171 * (1 + $G$174) ^ (I178)</f>
        <v>90</v>
      </c>
      <c r="J179" s="21">
        <f t="shared" ref="J179:AH179" si="45">$G$171 * (1 + $G$174) ^ (J178)</f>
        <v>92.7</v>
      </c>
      <c r="K179" s="21">
        <f t="shared" si="45"/>
        <v>95.480999999999995</v>
      </c>
      <c r="L179" s="21">
        <f t="shared" si="45"/>
        <v>98.345429999999993</v>
      </c>
      <c r="M179" s="21">
        <f t="shared" si="45"/>
        <v>101.2957929</v>
      </c>
      <c r="N179" s="21">
        <f t="shared" si="45"/>
        <v>104.33466668699998</v>
      </c>
      <c r="O179" s="21">
        <f t="shared" si="45"/>
        <v>107.46470668760999</v>
      </c>
      <c r="P179" s="21">
        <f t="shared" si="45"/>
        <v>110.68864788823829</v>
      </c>
      <c r="Q179" s="21">
        <f t="shared" si="45"/>
        <v>114.00930732488544</v>
      </c>
      <c r="R179" s="21">
        <f t="shared" si="45"/>
        <v>117.429586544632</v>
      </c>
      <c r="S179" s="21">
        <f t="shared" si="45"/>
        <v>120.95247414097096</v>
      </c>
      <c r="T179" s="21">
        <f t="shared" si="45"/>
        <v>124.58104836520009</v>
      </c>
      <c r="U179" s="21">
        <f t="shared" si="45"/>
        <v>128.31847981615607</v>
      </c>
      <c r="V179" s="21">
        <f t="shared" si="45"/>
        <v>132.16803421064074</v>
      </c>
      <c r="W179" s="21">
        <f t="shared" si="45"/>
        <v>136.13307523696</v>
      </c>
      <c r="X179" s="21">
        <f t="shared" si="45"/>
        <v>140.2170674940688</v>
      </c>
      <c r="Y179" s="21">
        <f t="shared" si="45"/>
        <v>144.42357951889085</v>
      </c>
      <c r="Z179" s="21">
        <f t="shared" si="45"/>
        <v>148.75628690445757</v>
      </c>
      <c r="AA179" s="21">
        <f t="shared" si="45"/>
        <v>153.21897551159128</v>
      </c>
      <c r="AB179" s="21">
        <f t="shared" si="45"/>
        <v>157.81554477693902</v>
      </c>
      <c r="AC179" s="21">
        <f t="shared" si="45"/>
        <v>162.55001112024721</v>
      </c>
      <c r="AD179" s="21">
        <f t="shared" si="45"/>
        <v>167.42651145385457</v>
      </c>
      <c r="AE179" s="21">
        <f t="shared" si="45"/>
        <v>172.44930679747023</v>
      </c>
      <c r="AF179" s="21">
        <f t="shared" si="45"/>
        <v>177.62278600139436</v>
      </c>
      <c r="AG179" s="21">
        <f t="shared" si="45"/>
        <v>182.95146958143616</v>
      </c>
      <c r="AH179" s="21">
        <f t="shared" si="45"/>
        <v>188.44001366887923</v>
      </c>
    </row>
    <row r="180" spans="1:34" x14ac:dyDescent="0.25">
      <c r="A180" s="27"/>
    </row>
    <row r="181" spans="1:34" x14ac:dyDescent="0.25">
      <c r="A181" s="27">
        <v>34</v>
      </c>
      <c r="H181" t="s">
        <v>90</v>
      </c>
      <c r="K181" t="s">
        <v>76</v>
      </c>
      <c r="L181" t="s">
        <v>44</v>
      </c>
    </row>
    <row r="182" spans="1:34" x14ac:dyDescent="0.25">
      <c r="A182" s="27"/>
      <c r="H182" t="s">
        <v>20</v>
      </c>
      <c r="I182">
        <v>0</v>
      </c>
      <c r="J182">
        <v>1</v>
      </c>
      <c r="K182">
        <v>2</v>
      </c>
      <c r="L182">
        <v>3</v>
      </c>
      <c r="M182">
        <v>4</v>
      </c>
      <c r="N182">
        <v>5</v>
      </c>
      <c r="O182">
        <v>6</v>
      </c>
      <c r="P182">
        <v>7</v>
      </c>
      <c r="Q182">
        <v>8</v>
      </c>
      <c r="R182">
        <v>9</v>
      </c>
      <c r="S182">
        <v>10</v>
      </c>
      <c r="T182">
        <v>11</v>
      </c>
      <c r="U182">
        <v>12</v>
      </c>
      <c r="V182">
        <v>13</v>
      </c>
      <c r="W182">
        <v>14</v>
      </c>
      <c r="X182">
        <v>15</v>
      </c>
      <c r="Y182">
        <v>16</v>
      </c>
      <c r="Z182">
        <v>17</v>
      </c>
      <c r="AA182">
        <v>18</v>
      </c>
      <c r="AB182">
        <v>19</v>
      </c>
      <c r="AC182">
        <v>20</v>
      </c>
      <c r="AD182">
        <v>21</v>
      </c>
      <c r="AE182">
        <v>22</v>
      </c>
      <c r="AF182">
        <v>23</v>
      </c>
      <c r="AG182">
        <v>24</v>
      </c>
      <c r="AH182">
        <v>25</v>
      </c>
    </row>
    <row r="183" spans="1:34" x14ac:dyDescent="0.25">
      <c r="A183" s="27"/>
      <c r="I183" s="10">
        <f t="shared" ref="I183:AH183" si="46">I179 * I35</f>
        <v>5535</v>
      </c>
      <c r="J183" s="10">
        <f t="shared" si="46"/>
        <v>5701.05</v>
      </c>
      <c r="K183" s="10">
        <f t="shared" si="46"/>
        <v>5872.0814999999993</v>
      </c>
      <c r="L183" s="10">
        <f t="shared" si="46"/>
        <v>6048.2439449999993</v>
      </c>
      <c r="M183" s="10">
        <f t="shared" si="46"/>
        <v>6229.6912633499996</v>
      </c>
      <c r="N183" s="10">
        <f t="shared" si="46"/>
        <v>6416.5820012504992</v>
      </c>
      <c r="O183" s="10">
        <f t="shared" si="46"/>
        <v>6609.0794612880145</v>
      </c>
      <c r="P183" s="10">
        <f t="shared" si="46"/>
        <v>6807.3518451266555</v>
      </c>
      <c r="Q183" s="10">
        <f t="shared" si="46"/>
        <v>7011.5724004804542</v>
      </c>
      <c r="R183" s="10">
        <f t="shared" si="46"/>
        <v>7221.9195724948677</v>
      </c>
      <c r="S183" s="10">
        <f t="shared" si="46"/>
        <v>7438.5771596697141</v>
      </c>
      <c r="T183" s="10">
        <f t="shared" si="46"/>
        <v>7661.7344744598058</v>
      </c>
      <c r="U183" s="10">
        <f t="shared" si="46"/>
        <v>7891.5865086935983</v>
      </c>
      <c r="V183" s="10">
        <f t="shared" si="46"/>
        <v>8128.3341039544057</v>
      </c>
      <c r="W183" s="10">
        <f t="shared" si="46"/>
        <v>8372.1841270730401</v>
      </c>
      <c r="X183" s="10">
        <f t="shared" si="46"/>
        <v>8623.3496508852313</v>
      </c>
      <c r="Y183" s="10">
        <f t="shared" si="46"/>
        <v>8882.0501404117877</v>
      </c>
      <c r="Z183" s="10">
        <f t="shared" si="46"/>
        <v>9148.5116446241409</v>
      </c>
      <c r="AA183" s="10">
        <f t="shared" si="46"/>
        <v>9422.9669939628639</v>
      </c>
      <c r="AB183" s="10">
        <f t="shared" si="46"/>
        <v>9705.656003781749</v>
      </c>
      <c r="AC183" s="10">
        <f t="shared" si="46"/>
        <v>9996.8256838952038</v>
      </c>
      <c r="AD183" s="10">
        <f t="shared" si="46"/>
        <v>10296.730454412056</v>
      </c>
      <c r="AE183" s="10">
        <f t="shared" si="46"/>
        <v>10605.632368044418</v>
      </c>
      <c r="AF183" s="10">
        <f t="shared" si="46"/>
        <v>10923.801339085752</v>
      </c>
      <c r="AG183" s="10">
        <f t="shared" si="46"/>
        <v>11251.515379258324</v>
      </c>
      <c r="AH183" s="10">
        <f t="shared" si="46"/>
        <v>11589.060840636073</v>
      </c>
    </row>
    <row r="184" spans="1:34" x14ac:dyDescent="0.25">
      <c r="A184" s="27"/>
    </row>
    <row r="185" spans="1:34" x14ac:dyDescent="0.25">
      <c r="A185" s="27">
        <v>35</v>
      </c>
      <c r="H185" t="s">
        <v>91</v>
      </c>
    </row>
    <row r="186" spans="1:34" x14ac:dyDescent="0.25">
      <c r="A186" s="27"/>
      <c r="H186" t="s">
        <v>20</v>
      </c>
      <c r="I186">
        <v>0</v>
      </c>
      <c r="J186">
        <v>1</v>
      </c>
      <c r="K186">
        <v>2</v>
      </c>
      <c r="L186">
        <v>3</v>
      </c>
      <c r="M186">
        <v>4</v>
      </c>
      <c r="N186">
        <v>5</v>
      </c>
      <c r="O186">
        <v>6</v>
      </c>
      <c r="P186">
        <v>7</v>
      </c>
      <c r="Q186">
        <v>8</v>
      </c>
      <c r="R186">
        <v>9</v>
      </c>
      <c r="S186">
        <v>10</v>
      </c>
      <c r="T186">
        <v>11</v>
      </c>
      <c r="U186">
        <v>12</v>
      </c>
      <c r="V186">
        <v>13</v>
      </c>
      <c r="W186">
        <v>14</v>
      </c>
      <c r="X186">
        <v>15</v>
      </c>
      <c r="Y186">
        <v>16</v>
      </c>
      <c r="Z186">
        <v>17</v>
      </c>
      <c r="AA186">
        <v>18</v>
      </c>
      <c r="AB186">
        <v>19</v>
      </c>
      <c r="AC186">
        <v>20</v>
      </c>
      <c r="AD186">
        <v>21</v>
      </c>
      <c r="AE186">
        <v>22</v>
      </c>
      <c r="AF186">
        <v>23</v>
      </c>
      <c r="AG186">
        <v>24</v>
      </c>
      <c r="AH186">
        <v>25</v>
      </c>
    </row>
    <row r="187" spans="1:34" x14ac:dyDescent="0.25">
      <c r="A187" s="27"/>
      <c r="H187" t="s">
        <v>71</v>
      </c>
      <c r="I187" s="21">
        <f>I169/1000/$I153/$G156*1000000</f>
        <v>121.23288500492383</v>
      </c>
      <c r="J187" s="21">
        <f>J169/1000/$I153/$G156*1000000</f>
        <v>130.9315158053177</v>
      </c>
      <c r="K187" s="21">
        <f t="shared" ref="K187:AH187" si="47">K169/1000/$I153/$G156*1000000</f>
        <v>141.40603706974315</v>
      </c>
      <c r="L187" s="21">
        <f t="shared" si="47"/>
        <v>152.7185200353226</v>
      </c>
      <c r="M187" s="21">
        <f t="shared" si="47"/>
        <v>164.93600163814841</v>
      </c>
      <c r="N187" s="21">
        <f t="shared" si="47"/>
        <v>178.13088176920033</v>
      </c>
      <c r="O187" s="21">
        <f t="shared" si="47"/>
        <v>192.38135231073639</v>
      </c>
      <c r="P187" s="21">
        <f t="shared" si="47"/>
        <v>207.77186049559529</v>
      </c>
      <c r="Q187" s="21">
        <f t="shared" si="47"/>
        <v>224.39360933524287</v>
      </c>
      <c r="R187" s="21">
        <f t="shared" si="47"/>
        <v>242.34509808206238</v>
      </c>
      <c r="S187" s="21">
        <f t="shared" si="47"/>
        <v>261.73270592862735</v>
      </c>
      <c r="T187" s="21">
        <f t="shared" si="47"/>
        <v>282.67132240291761</v>
      </c>
      <c r="U187" s="21">
        <f t="shared" si="47"/>
        <v>305.28502819515091</v>
      </c>
      <c r="V187" s="21">
        <f t="shared" si="47"/>
        <v>329.70783045076303</v>
      </c>
      <c r="W187" s="21">
        <f t="shared" si="47"/>
        <v>356.08445688682417</v>
      </c>
      <c r="X187" s="21">
        <f t="shared" si="47"/>
        <v>384.57121343777015</v>
      </c>
      <c r="Y187" s="21">
        <f t="shared" si="47"/>
        <v>415.33691051279175</v>
      </c>
      <c r="Z187" s="21">
        <f t="shared" si="47"/>
        <v>448.56386335381512</v>
      </c>
      <c r="AA187" s="21">
        <f t="shared" si="47"/>
        <v>484.44897242212033</v>
      </c>
      <c r="AB187" s="21">
        <f t="shared" si="47"/>
        <v>523.20489021589003</v>
      </c>
      <c r="AC187" s="21">
        <f t="shared" si="47"/>
        <v>565.06128143316107</v>
      </c>
      <c r="AD187" s="21">
        <f t="shared" si="47"/>
        <v>610.26618394781406</v>
      </c>
      <c r="AE187" s="21">
        <f t="shared" si="47"/>
        <v>659.08747866363922</v>
      </c>
      <c r="AF187" s="21">
        <f t="shared" si="47"/>
        <v>711.81447695673035</v>
      </c>
      <c r="AG187" s="21">
        <f t="shared" si="47"/>
        <v>768.75963511326893</v>
      </c>
      <c r="AH187" s="21">
        <f t="shared" si="47"/>
        <v>830.26040592233051</v>
      </c>
    </row>
    <row r="188" spans="1:34" x14ac:dyDescent="0.25">
      <c r="A188" s="27"/>
      <c r="H188" t="s">
        <v>72</v>
      </c>
      <c r="I188" s="21">
        <f>I183 / 1000 / $I154 / $G156 * 1000000</f>
        <v>220.77348283528738</v>
      </c>
      <c r="J188" s="21">
        <f>J183 / 1000 / $I154 / $G156 * 1000000</f>
        <v>227.39668732034602</v>
      </c>
      <c r="K188" s="21">
        <f t="shared" ref="K188:AH188" si="48">K183 / 1000 / $I154 / $G156 * 1000000</f>
        <v>234.21858793995636</v>
      </c>
      <c r="L188" s="21">
        <f t="shared" si="48"/>
        <v>241.24514557815507</v>
      </c>
      <c r="M188" s="21">
        <f t="shared" si="48"/>
        <v>248.48249994549977</v>
      </c>
      <c r="N188" s="21">
        <f t="shared" si="48"/>
        <v>255.93697494386475</v>
      </c>
      <c r="O188" s="21">
        <f t="shared" si="48"/>
        <v>263.61508419218063</v>
      </c>
      <c r="P188" s="21">
        <f t="shared" si="48"/>
        <v>271.52353671794612</v>
      </c>
      <c r="Q188" s="21">
        <f t="shared" si="48"/>
        <v>279.66924281948445</v>
      </c>
      <c r="R188" s="21">
        <f t="shared" si="48"/>
        <v>288.05932010406895</v>
      </c>
      <c r="S188" s="21">
        <f t="shared" si="48"/>
        <v>296.70109970719108</v>
      </c>
      <c r="T188" s="21">
        <f t="shared" si="48"/>
        <v>305.60213269840676</v>
      </c>
      <c r="U188" s="21">
        <f t="shared" si="48"/>
        <v>314.77019667935895</v>
      </c>
      <c r="V188" s="21">
        <f t="shared" si="48"/>
        <v>324.21330257973966</v>
      </c>
      <c r="W188" s="21">
        <f t="shared" si="48"/>
        <v>333.93970165713205</v>
      </c>
      <c r="X188" s="21">
        <f t="shared" si="48"/>
        <v>343.95789270684594</v>
      </c>
      <c r="Y188" s="21">
        <f t="shared" si="48"/>
        <v>354.2766294880513</v>
      </c>
      <c r="Z188" s="21">
        <f t="shared" si="48"/>
        <v>364.90492837269284</v>
      </c>
      <c r="AA188" s="21">
        <f t="shared" si="48"/>
        <v>375.85207622387355</v>
      </c>
      <c r="AB188" s="21">
        <f t="shared" si="48"/>
        <v>387.12763851058975</v>
      </c>
      <c r="AC188" s="21">
        <f t="shared" si="48"/>
        <v>398.74146766590746</v>
      </c>
      <c r="AD188" s="21">
        <f t="shared" si="48"/>
        <v>410.70371169588458</v>
      </c>
      <c r="AE188" s="21">
        <f t="shared" si="48"/>
        <v>423.02482304676113</v>
      </c>
      <c r="AF188" s="21">
        <f t="shared" si="48"/>
        <v>435.71556773816405</v>
      </c>
      <c r="AG188" s="21">
        <f t="shared" si="48"/>
        <v>448.78703477030888</v>
      </c>
      <c r="AH188" s="21">
        <f t="shared" si="48"/>
        <v>462.25064581341815</v>
      </c>
    </row>
    <row r="189" spans="1:34" x14ac:dyDescent="0.25">
      <c r="A189" s="27"/>
    </row>
    <row r="190" spans="1:34" x14ac:dyDescent="0.25">
      <c r="A190" s="27">
        <v>36</v>
      </c>
      <c r="B190" s="1">
        <v>0.32</v>
      </c>
      <c r="C190" s="1">
        <v>0.34</v>
      </c>
      <c r="D190" s="1">
        <v>0.34</v>
      </c>
      <c r="E190" s="1">
        <v>0.34</v>
      </c>
      <c r="F190" s="1">
        <v>0.34</v>
      </c>
      <c r="G190" s="30">
        <f>INDEX($B190:$F190,MATCH(scenario,$B$26:$F$26,0))</f>
        <v>0.34</v>
      </c>
      <c r="H190" t="s">
        <v>92</v>
      </c>
    </row>
    <row r="191" spans="1:34" x14ac:dyDescent="0.25">
      <c r="A191" s="27"/>
      <c r="H191" s="5">
        <v>0.3</v>
      </c>
      <c r="I191" s="5">
        <v>0.32</v>
      </c>
      <c r="J191" s="5">
        <v>0.34</v>
      </c>
      <c r="K191" s="5">
        <v>0.36</v>
      </c>
      <c r="L191" s="5">
        <v>0.38</v>
      </c>
      <c r="M191" s="5">
        <v>0.4</v>
      </c>
    </row>
    <row r="192" spans="1:34" x14ac:dyDescent="0.25">
      <c r="A192" s="27"/>
    </row>
    <row r="193" spans="1:34" x14ac:dyDescent="0.25">
      <c r="A193" s="27">
        <v>37</v>
      </c>
      <c r="G193">
        <v>3412.1416300000001</v>
      </c>
      <c r="H193" t="s">
        <v>93</v>
      </c>
      <c r="L193" t="s">
        <v>94</v>
      </c>
    </row>
    <row r="194" spans="1:34" x14ac:dyDescent="0.25">
      <c r="A194" s="27"/>
    </row>
    <row r="195" spans="1:34" x14ac:dyDescent="0.25">
      <c r="A195" s="27">
        <v>38</v>
      </c>
      <c r="G195">
        <f>G193/G190</f>
        <v>10035.710676470588</v>
      </c>
      <c r="H195" t="s">
        <v>95</v>
      </c>
    </row>
    <row r="196" spans="1:34" x14ac:dyDescent="0.25">
      <c r="A196" s="27"/>
    </row>
    <row r="197" spans="1:34" x14ac:dyDescent="0.25">
      <c r="A197" s="27">
        <v>39</v>
      </c>
      <c r="H197" t="s">
        <v>96</v>
      </c>
    </row>
    <row r="198" spans="1:34" x14ac:dyDescent="0.25">
      <c r="A198" s="27"/>
      <c r="H198" t="s">
        <v>20</v>
      </c>
      <c r="I198">
        <v>0</v>
      </c>
      <c r="J198">
        <v>1</v>
      </c>
      <c r="K198">
        <v>2</v>
      </c>
      <c r="L198">
        <v>3</v>
      </c>
      <c r="M198">
        <v>4</v>
      </c>
      <c r="N198">
        <v>5</v>
      </c>
      <c r="O198">
        <v>6</v>
      </c>
      <c r="P198">
        <v>7</v>
      </c>
      <c r="Q198">
        <v>8</v>
      </c>
      <c r="R198">
        <v>9</v>
      </c>
      <c r="S198">
        <v>10</v>
      </c>
      <c r="T198">
        <v>11</v>
      </c>
      <c r="U198">
        <v>12</v>
      </c>
      <c r="V198">
        <v>13</v>
      </c>
      <c r="W198">
        <v>14</v>
      </c>
      <c r="X198">
        <v>15</v>
      </c>
      <c r="Y198">
        <v>16</v>
      </c>
      <c r="Z198">
        <v>17</v>
      </c>
      <c r="AA198">
        <v>18</v>
      </c>
      <c r="AB198">
        <v>19</v>
      </c>
      <c r="AC198">
        <v>20</v>
      </c>
      <c r="AD198">
        <v>21</v>
      </c>
      <c r="AE198">
        <v>22</v>
      </c>
      <c r="AF198">
        <v>23</v>
      </c>
      <c r="AG198">
        <v>24</v>
      </c>
      <c r="AH198">
        <v>25</v>
      </c>
    </row>
    <row r="199" spans="1:34" x14ac:dyDescent="0.25">
      <c r="A199" s="27"/>
      <c r="H199" t="s">
        <v>71</v>
      </c>
      <c r="I199">
        <f>I187 * $G$195 / 1000000</f>
        <v>1.2166581583832452</v>
      </c>
      <c r="J199">
        <f t="shared" ref="J199:AH199" si="49">J187 * $G$195 / 1000000</f>
        <v>1.3139908110539045</v>
      </c>
      <c r="K199">
        <f t="shared" si="49"/>
        <v>1.4191100759382171</v>
      </c>
      <c r="L199">
        <f t="shared" si="49"/>
        <v>1.5326388820132744</v>
      </c>
      <c r="M199">
        <f t="shared" si="49"/>
        <v>1.6552499925743365</v>
      </c>
      <c r="N199">
        <f t="shared" si="49"/>
        <v>1.7876699919802836</v>
      </c>
      <c r="O199">
        <f t="shared" si="49"/>
        <v>1.9306835913387066</v>
      </c>
      <c r="P199">
        <f t="shared" si="49"/>
        <v>2.085138278645803</v>
      </c>
      <c r="Q199">
        <f t="shared" si="49"/>
        <v>2.2519493409374669</v>
      </c>
      <c r="R199">
        <f t="shared" si="49"/>
        <v>2.432105288212465</v>
      </c>
      <c r="S199">
        <f t="shared" si="49"/>
        <v>2.6266737112694618</v>
      </c>
      <c r="T199">
        <f t="shared" si="49"/>
        <v>2.8368076081710196</v>
      </c>
      <c r="U199">
        <f t="shared" si="49"/>
        <v>3.0637522168247004</v>
      </c>
      <c r="V199">
        <f t="shared" si="49"/>
        <v>3.3088523941706769</v>
      </c>
      <c r="W199">
        <f t="shared" si="49"/>
        <v>3.5735605857043322</v>
      </c>
      <c r="X199">
        <f t="shared" si="49"/>
        <v>3.8594454325606788</v>
      </c>
      <c r="Y199">
        <f t="shared" si="49"/>
        <v>4.1682010671655334</v>
      </c>
      <c r="Z199">
        <f t="shared" si="49"/>
        <v>4.5016571525387761</v>
      </c>
      <c r="AA199">
        <f t="shared" si="49"/>
        <v>4.861789724741878</v>
      </c>
      <c r="AB199">
        <f t="shared" si="49"/>
        <v>5.2507329027212286</v>
      </c>
      <c r="AC199">
        <f t="shared" si="49"/>
        <v>5.6707915349389255</v>
      </c>
      <c r="AD199">
        <f t="shared" si="49"/>
        <v>6.1244548577340412</v>
      </c>
      <c r="AE199">
        <f t="shared" si="49"/>
        <v>6.6144112463527645</v>
      </c>
      <c r="AF199">
        <f t="shared" si="49"/>
        <v>7.1435641460609851</v>
      </c>
      <c r="AG199">
        <f t="shared" si="49"/>
        <v>7.7150492777458659</v>
      </c>
      <c r="AH199">
        <f t="shared" si="49"/>
        <v>8.332253219965537</v>
      </c>
    </row>
    <row r="200" spans="1:34" x14ac:dyDescent="0.25">
      <c r="A200" s="27"/>
      <c r="H200" t="s">
        <v>72</v>
      </c>
      <c r="I200">
        <f>I188 * $G$195 / 1000000</f>
        <v>2.2156187987716898</v>
      </c>
      <c r="J200">
        <f t="shared" ref="J200:AH200" si="50">J188 * $G$195 / 1000000</f>
        <v>2.2820873627348401</v>
      </c>
      <c r="K200">
        <f t="shared" si="50"/>
        <v>2.3505499836168853</v>
      </c>
      <c r="L200">
        <f t="shared" si="50"/>
        <v>2.4210664831253919</v>
      </c>
      <c r="M200">
        <f t="shared" si="50"/>
        <v>2.4936984776191542</v>
      </c>
      <c r="N200">
        <f t="shared" si="50"/>
        <v>2.5685094319477284</v>
      </c>
      <c r="O200">
        <f t="shared" si="50"/>
        <v>2.6455647149061603</v>
      </c>
      <c r="P200">
        <f t="shared" si="50"/>
        <v>2.7249316563533457</v>
      </c>
      <c r="Q200">
        <f t="shared" si="50"/>
        <v>2.8066796060439456</v>
      </c>
      <c r="R200">
        <f t="shared" si="50"/>
        <v>2.890879994225263</v>
      </c>
      <c r="S200">
        <f t="shared" si="50"/>
        <v>2.9776063940520219</v>
      </c>
      <c r="T200">
        <f t="shared" si="50"/>
        <v>3.0669345858735819</v>
      </c>
      <c r="U200">
        <f t="shared" si="50"/>
        <v>3.1589426234497893</v>
      </c>
      <c r="V200">
        <f t="shared" si="50"/>
        <v>3.2537109021532826</v>
      </c>
      <c r="W200">
        <f t="shared" si="50"/>
        <v>3.3513222292178826</v>
      </c>
      <c r="X200">
        <f t="shared" si="50"/>
        <v>3.4518618960944187</v>
      </c>
      <c r="Y200">
        <f t="shared" si="50"/>
        <v>3.555417752977251</v>
      </c>
      <c r="Z200">
        <f t="shared" si="50"/>
        <v>3.6620802855665682</v>
      </c>
      <c r="AA200">
        <f t="shared" si="50"/>
        <v>3.771942694133565</v>
      </c>
      <c r="AB200">
        <f t="shared" si="50"/>
        <v>3.885100974957572</v>
      </c>
      <c r="AC200">
        <f t="shared" si="50"/>
        <v>4.0016540042062996</v>
      </c>
      <c r="AD200">
        <f t="shared" si="50"/>
        <v>4.1217036243324872</v>
      </c>
      <c r="AE200">
        <f t="shared" si="50"/>
        <v>4.2453547330624621</v>
      </c>
      <c r="AF200">
        <f t="shared" si="50"/>
        <v>4.3727153750543364</v>
      </c>
      <c r="AG200">
        <f t="shared" si="50"/>
        <v>4.5038968363059659</v>
      </c>
      <c r="AH200">
        <f t="shared" si="50"/>
        <v>4.6390137413951447</v>
      </c>
    </row>
    <row r="201" spans="1:34" x14ac:dyDescent="0.25">
      <c r="A201" s="27"/>
    </row>
    <row r="202" spans="1:34" x14ac:dyDescent="0.25">
      <c r="A202" s="27">
        <v>40</v>
      </c>
      <c r="B202" s="1">
        <v>0.7</v>
      </c>
      <c r="C202" s="1">
        <v>0.7</v>
      </c>
      <c r="D202" s="1">
        <v>0.7</v>
      </c>
      <c r="E202" s="1">
        <v>0.7</v>
      </c>
      <c r="F202" s="1">
        <v>0.7</v>
      </c>
      <c r="G202" s="30">
        <f>INDEX($B202:$F202,MATCH(scenario,$B$26:$F$26,0))</f>
        <v>0.7</v>
      </c>
      <c r="H202" t="s">
        <v>97</v>
      </c>
    </row>
    <row r="203" spans="1:34" x14ac:dyDescent="0.25">
      <c r="A203" s="27"/>
      <c r="H203" s="5">
        <v>0.6</v>
      </c>
      <c r="I203" s="5">
        <v>0.7</v>
      </c>
      <c r="J203" s="5">
        <v>0.8</v>
      </c>
    </row>
    <row r="204" spans="1:34" x14ac:dyDescent="0.25">
      <c r="A204" s="27"/>
    </row>
    <row r="205" spans="1:34" x14ac:dyDescent="0.25">
      <c r="A205" s="27">
        <v>41</v>
      </c>
      <c r="G205" s="10">
        <f>G202 * 8760 * 1000</f>
        <v>6132000</v>
      </c>
      <c r="H205" t="s">
        <v>98</v>
      </c>
      <c r="K205" t="s">
        <v>99</v>
      </c>
    </row>
    <row r="206" spans="1:34" x14ac:dyDescent="0.25">
      <c r="A206" s="27"/>
    </row>
    <row r="207" spans="1:34" x14ac:dyDescent="0.25">
      <c r="A207" s="27"/>
    </row>
    <row r="208" spans="1:34" x14ac:dyDescent="0.25">
      <c r="A208" s="27">
        <v>42</v>
      </c>
      <c r="H208" t="s">
        <v>100</v>
      </c>
      <c r="K208" t="s">
        <v>61</v>
      </c>
    </row>
    <row r="209" spans="1:34" x14ac:dyDescent="0.25">
      <c r="A209" s="27"/>
      <c r="H209" t="s">
        <v>20</v>
      </c>
      <c r="I209">
        <v>0</v>
      </c>
      <c r="J209">
        <v>1</v>
      </c>
      <c r="K209">
        <v>2</v>
      </c>
      <c r="L209">
        <v>3</v>
      </c>
      <c r="M209">
        <v>4</v>
      </c>
      <c r="N209">
        <v>5</v>
      </c>
      <c r="O209">
        <v>6</v>
      </c>
      <c r="P209">
        <v>7</v>
      </c>
      <c r="Q209">
        <v>8</v>
      </c>
      <c r="R209">
        <v>9</v>
      </c>
      <c r="S209">
        <v>10</v>
      </c>
      <c r="T209">
        <v>11</v>
      </c>
      <c r="U209">
        <v>12</v>
      </c>
      <c r="V209">
        <v>13</v>
      </c>
      <c r="W209">
        <v>14</v>
      </c>
      <c r="X209">
        <v>15</v>
      </c>
      <c r="Y209">
        <v>16</v>
      </c>
      <c r="Z209">
        <v>17</v>
      </c>
      <c r="AA209">
        <v>18</v>
      </c>
      <c r="AB209">
        <v>19</v>
      </c>
      <c r="AC209">
        <v>20</v>
      </c>
      <c r="AD209">
        <v>21</v>
      </c>
      <c r="AE209">
        <v>22</v>
      </c>
      <c r="AF209">
        <v>23</v>
      </c>
      <c r="AG209">
        <v>24</v>
      </c>
      <c r="AH209">
        <v>25</v>
      </c>
    </row>
    <row r="210" spans="1:34" x14ac:dyDescent="0.25">
      <c r="A210" s="27"/>
      <c r="H210" t="s">
        <v>71</v>
      </c>
      <c r="J210" s="13">
        <f>J199*$G$205</f>
        <v>8057391.6533825425</v>
      </c>
      <c r="K210" s="13">
        <f t="shared" ref="K210:AH210" si="51">K199*$G$205</f>
        <v>8701982.9856531471</v>
      </c>
      <c r="L210" s="13">
        <f t="shared" si="51"/>
        <v>9398141.6245053988</v>
      </c>
      <c r="M210" s="13">
        <f t="shared" si="51"/>
        <v>10149992.954465831</v>
      </c>
      <c r="N210" s="13">
        <f t="shared" si="51"/>
        <v>10961992.3908231</v>
      </c>
      <c r="O210" s="13">
        <f t="shared" si="51"/>
        <v>11838951.782088948</v>
      </c>
      <c r="P210" s="13">
        <f t="shared" si="51"/>
        <v>12786067.924656063</v>
      </c>
      <c r="Q210" s="13">
        <f t="shared" si="51"/>
        <v>13808953.358628547</v>
      </c>
      <c r="R210" s="13">
        <f t="shared" si="51"/>
        <v>14913669.627318835</v>
      </c>
      <c r="S210" s="13">
        <f t="shared" si="51"/>
        <v>16106763.19750434</v>
      </c>
      <c r="T210" s="13">
        <f t="shared" si="51"/>
        <v>17395304.253304694</v>
      </c>
      <c r="U210" s="13">
        <f t="shared" si="51"/>
        <v>18786928.593569063</v>
      </c>
      <c r="V210" s="13">
        <f t="shared" si="51"/>
        <v>20289882.881054591</v>
      </c>
      <c r="W210" s="13">
        <f t="shared" si="51"/>
        <v>21913073.511538964</v>
      </c>
      <c r="X210" s="13">
        <f t="shared" si="51"/>
        <v>23666119.392462082</v>
      </c>
      <c r="Y210" s="13">
        <f t="shared" si="51"/>
        <v>25559408.943859052</v>
      </c>
      <c r="Z210" s="13">
        <f t="shared" si="51"/>
        <v>27604161.659367774</v>
      </c>
      <c r="AA210" s="13">
        <f t="shared" si="51"/>
        <v>29812494.592117194</v>
      </c>
      <c r="AB210" s="13">
        <f t="shared" si="51"/>
        <v>32197494.159486573</v>
      </c>
      <c r="AC210" s="13">
        <f t="shared" si="51"/>
        <v>34773293.692245491</v>
      </c>
      <c r="AD210" s="13">
        <f t="shared" si="51"/>
        <v>37555157.18762514</v>
      </c>
      <c r="AE210" s="13">
        <f t="shared" si="51"/>
        <v>40559569.762635149</v>
      </c>
      <c r="AF210" s="13">
        <f t="shared" si="51"/>
        <v>43804335.34364596</v>
      </c>
      <c r="AG210" s="13">
        <f t="shared" si="51"/>
        <v>47308682.171137653</v>
      </c>
      <c r="AH210" s="13">
        <f t="shared" si="51"/>
        <v>51093376.744828671</v>
      </c>
    </row>
    <row r="211" spans="1:34" x14ac:dyDescent="0.25">
      <c r="A211" s="27"/>
      <c r="H211" t="s">
        <v>72</v>
      </c>
      <c r="J211" s="13">
        <f>J200*$G$205</f>
        <v>13993759.70829004</v>
      </c>
      <c r="K211" s="13">
        <f t="shared" ref="K211:AH211" si="52">K200*$G$205</f>
        <v>14413572.49953874</v>
      </c>
      <c r="L211" s="13">
        <f t="shared" si="52"/>
        <v>14845979.674524903</v>
      </c>
      <c r="M211" s="13">
        <f t="shared" si="52"/>
        <v>15291359.064760653</v>
      </c>
      <c r="N211" s="13">
        <f t="shared" si="52"/>
        <v>15750099.83670347</v>
      </c>
      <c r="O211" s="13">
        <f t="shared" si="52"/>
        <v>16222602.831804575</v>
      </c>
      <c r="P211" s="13">
        <f t="shared" si="52"/>
        <v>16709280.916758716</v>
      </c>
      <c r="Q211" s="13">
        <f t="shared" si="52"/>
        <v>17210559.344261475</v>
      </c>
      <c r="R211" s="13">
        <f t="shared" si="52"/>
        <v>17726876.124589313</v>
      </c>
      <c r="S211" s="13">
        <f t="shared" si="52"/>
        <v>18258682.408326998</v>
      </c>
      <c r="T211" s="13">
        <f t="shared" si="52"/>
        <v>18806442.880576804</v>
      </c>
      <c r="U211" s="13">
        <f t="shared" si="52"/>
        <v>19370636.166994106</v>
      </c>
      <c r="V211" s="13">
        <f t="shared" si="52"/>
        <v>19951755.252003931</v>
      </c>
      <c r="W211" s="13">
        <f t="shared" si="52"/>
        <v>20550307.909564056</v>
      </c>
      <c r="X211" s="13">
        <f t="shared" si="52"/>
        <v>21166817.146850977</v>
      </c>
      <c r="Y211" s="13">
        <f t="shared" si="52"/>
        <v>21801821.661256503</v>
      </c>
      <c r="Z211" s="13">
        <f t="shared" si="52"/>
        <v>22455876.311094195</v>
      </c>
      <c r="AA211" s="13">
        <f t="shared" si="52"/>
        <v>23129552.60042702</v>
      </c>
      <c r="AB211" s="13">
        <f t="shared" si="52"/>
        <v>23823439.178439833</v>
      </c>
      <c r="AC211" s="13">
        <f t="shared" si="52"/>
        <v>24538142.353793029</v>
      </c>
      <c r="AD211" s="13">
        <f t="shared" si="52"/>
        <v>25274286.624406811</v>
      </c>
      <c r="AE211" s="13">
        <f t="shared" si="52"/>
        <v>26032515.223139018</v>
      </c>
      <c r="AF211" s="13">
        <f t="shared" si="52"/>
        <v>26813490.679833192</v>
      </c>
      <c r="AG211" s="13">
        <f t="shared" si="52"/>
        <v>27617895.400228184</v>
      </c>
      <c r="AH211" s="13">
        <f t="shared" si="52"/>
        <v>28446432.262235027</v>
      </c>
    </row>
    <row r="212" spans="1:34" x14ac:dyDescent="0.25">
      <c r="A212" s="27"/>
    </row>
    <row r="213" spans="1:34" x14ac:dyDescent="0.25">
      <c r="A213" s="27">
        <v>43</v>
      </c>
      <c r="H213" t="s">
        <v>101</v>
      </c>
      <c r="K213" t="s">
        <v>64</v>
      </c>
    </row>
    <row r="214" spans="1:34" x14ac:dyDescent="0.25">
      <c r="A214" s="27"/>
      <c r="H214" t="s">
        <v>20</v>
      </c>
      <c r="I214">
        <v>0</v>
      </c>
      <c r="J214">
        <v>1</v>
      </c>
      <c r="K214">
        <v>2</v>
      </c>
      <c r="L214">
        <v>3</v>
      </c>
      <c r="M214">
        <v>4</v>
      </c>
      <c r="N214">
        <v>5</v>
      </c>
      <c r="O214">
        <v>6</v>
      </c>
      <c r="P214">
        <v>7</v>
      </c>
      <c r="Q214">
        <v>8</v>
      </c>
      <c r="R214">
        <v>9</v>
      </c>
      <c r="S214">
        <v>10</v>
      </c>
      <c r="T214">
        <v>11</v>
      </c>
      <c r="U214">
        <v>12</v>
      </c>
      <c r="V214">
        <v>13</v>
      </c>
      <c r="W214">
        <v>14</v>
      </c>
      <c r="X214">
        <v>15</v>
      </c>
      <c r="Y214">
        <v>16</v>
      </c>
      <c r="Z214">
        <v>17</v>
      </c>
      <c r="AA214">
        <v>18</v>
      </c>
      <c r="AB214">
        <v>19</v>
      </c>
      <c r="AC214">
        <v>20</v>
      </c>
      <c r="AD214">
        <v>21</v>
      </c>
      <c r="AE214">
        <v>22</v>
      </c>
      <c r="AF214">
        <v>23</v>
      </c>
      <c r="AG214">
        <v>24</v>
      </c>
      <c r="AH214">
        <v>25</v>
      </c>
    </row>
    <row r="215" spans="1:34" x14ac:dyDescent="0.25">
      <c r="A215" s="27"/>
      <c r="G215" t="s">
        <v>29</v>
      </c>
      <c r="H215" s="15">
        <v>0.06</v>
      </c>
      <c r="I215" s="22">
        <v>0</v>
      </c>
      <c r="J215" s="13">
        <f>$G$205/J49</f>
        <v>5784905.6603773581</v>
      </c>
      <c r="K215" s="13">
        <f>$G$205/K49</f>
        <v>5457458.1701673185</v>
      </c>
      <c r="L215" s="13">
        <f t="shared" ref="L215:AH215" si="53">$G$205/L49</f>
        <v>5148545.4435540736</v>
      </c>
      <c r="M215" s="13">
        <f t="shared" si="53"/>
        <v>4857118.342975541</v>
      </c>
      <c r="N215" s="13">
        <f t="shared" si="53"/>
        <v>4582187.1160146613</v>
      </c>
      <c r="O215" s="13">
        <f t="shared" si="53"/>
        <v>4322818.0339760948</v>
      </c>
      <c r="P215" s="13">
        <f t="shared" si="53"/>
        <v>4078130.2207321646</v>
      </c>
      <c r="Q215" s="13">
        <f t="shared" si="53"/>
        <v>3847292.66106808</v>
      </c>
      <c r="R215" s="13">
        <f t="shared" si="53"/>
        <v>3629521.3783661132</v>
      </c>
      <c r="S215" s="13">
        <f t="shared" si="53"/>
        <v>3424076.7720435029</v>
      </c>
      <c r="T215" s="13">
        <f t="shared" si="53"/>
        <v>3230261.1057014172</v>
      </c>
      <c r="U215" s="13">
        <f t="shared" si="53"/>
        <v>3047416.137454167</v>
      </c>
      <c r="V215" s="13">
        <f t="shared" si="53"/>
        <v>2874920.8843907234</v>
      </c>
      <c r="W215" s="13">
        <f t="shared" si="53"/>
        <v>2712189.5135761541</v>
      </c>
      <c r="X215" s="13">
        <f t="shared" si="53"/>
        <v>2558669.3524303334</v>
      </c>
      <c r="Y215" s="13">
        <f t="shared" si="53"/>
        <v>2413839.0117267305</v>
      </c>
      <c r="Z215" s="13">
        <f t="shared" si="53"/>
        <v>2277206.6148365377</v>
      </c>
      <c r="AA215" s="13">
        <f t="shared" si="53"/>
        <v>2148308.1272042808</v>
      </c>
      <c r="AB215" s="13">
        <f t="shared" si="53"/>
        <v>2026705.7803813969</v>
      </c>
      <c r="AC215" s="13">
        <f t="shared" si="53"/>
        <v>1911986.5852654688</v>
      </c>
      <c r="AD215" s="13">
        <f t="shared" si="53"/>
        <v>1803760.9294957248</v>
      </c>
      <c r="AE215" s="13">
        <f t="shared" si="53"/>
        <v>1701661.2542412498</v>
      </c>
      <c r="AF215" s="13">
        <f t="shared" si="53"/>
        <v>1605340.8058879713</v>
      </c>
      <c r="AG215" s="13">
        <f t="shared" si="53"/>
        <v>1514472.4583848787</v>
      </c>
      <c r="AH215" s="13">
        <f t="shared" si="53"/>
        <v>1428747.6022498857</v>
      </c>
    </row>
    <row r="216" spans="1:34" x14ac:dyDescent="0.25">
      <c r="A216" s="27"/>
      <c r="H216" s="15">
        <v>7.0000000000000007E-2</v>
      </c>
      <c r="I216" s="22"/>
      <c r="J216" s="13">
        <f t="shared" ref="J216:K216" si="54">$G$205/J50</f>
        <v>5730841.121495327</v>
      </c>
      <c r="K216" s="13">
        <f t="shared" si="54"/>
        <v>5355926.2817713339</v>
      </c>
      <c r="L216" s="13">
        <f t="shared" ref="L216:AH216" si="55">$G$205/L50</f>
        <v>5005538.5810947036</v>
      </c>
      <c r="M216" s="13">
        <f t="shared" si="55"/>
        <v>4678073.4402754251</v>
      </c>
      <c r="N216" s="13">
        <f t="shared" si="55"/>
        <v>4372031.2525938544</v>
      </c>
      <c r="O216" s="13">
        <f t="shared" si="55"/>
        <v>4086010.5164428549</v>
      </c>
      <c r="P216" s="13">
        <f t="shared" si="55"/>
        <v>3818701.4172363128</v>
      </c>
      <c r="Q216" s="13">
        <f t="shared" si="55"/>
        <v>3568879.8291928158</v>
      </c>
      <c r="R216" s="13">
        <f t="shared" si="55"/>
        <v>3335401.7095259954</v>
      </c>
      <c r="S216" s="13">
        <f t="shared" si="55"/>
        <v>3117197.8593700896</v>
      </c>
      <c r="T216" s="13">
        <f t="shared" si="55"/>
        <v>2913269.0274486812</v>
      </c>
      <c r="U216" s="13">
        <f t="shared" si="55"/>
        <v>2722681.3340641889</v>
      </c>
      <c r="V216" s="13">
        <f t="shared" si="55"/>
        <v>2544561.9944525128</v>
      </c>
      <c r="W216" s="13">
        <f t="shared" si="55"/>
        <v>2378095.3219182361</v>
      </c>
      <c r="X216" s="13">
        <f t="shared" si="55"/>
        <v>2222518.9924469497</v>
      </c>
      <c r="Y216" s="13">
        <f t="shared" si="55"/>
        <v>2077120.553688738</v>
      </c>
      <c r="Z216" s="13">
        <f t="shared" si="55"/>
        <v>1941234.1623259236</v>
      </c>
      <c r="AA216" s="13">
        <f t="shared" si="55"/>
        <v>1814237.5348840405</v>
      </c>
      <c r="AB216" s="13">
        <f t="shared" si="55"/>
        <v>1695549.0980224677</v>
      </c>
      <c r="AC216" s="13">
        <f t="shared" si="55"/>
        <v>1584625.3252546429</v>
      </c>
      <c r="AD216" s="13">
        <f t="shared" si="55"/>
        <v>1480958.2479015354</v>
      </c>
      <c r="AE216" s="13">
        <f t="shared" si="55"/>
        <v>1384073.1288799397</v>
      </c>
      <c r="AF216" s="13">
        <f t="shared" si="55"/>
        <v>1293526.2886728407</v>
      </c>
      <c r="AG216" s="13">
        <f t="shared" si="55"/>
        <v>1208903.0735260192</v>
      </c>
      <c r="AH216" s="13">
        <f t="shared" si="55"/>
        <v>1129815.9565663731</v>
      </c>
    </row>
    <row r="217" spans="1:34" x14ac:dyDescent="0.25">
      <c r="A217" s="27"/>
      <c r="H217" s="15">
        <v>0.08</v>
      </c>
      <c r="I217" s="22"/>
      <c r="J217" s="13">
        <f t="shared" ref="J217:K217" si="56">$G$205/J51</f>
        <v>5677777.7777777771</v>
      </c>
      <c r="K217" s="13">
        <f t="shared" si="56"/>
        <v>5257201.6460905345</v>
      </c>
      <c r="L217" s="13">
        <f t="shared" ref="L217:AH217" si="57">$G$205/L51</f>
        <v>4867779.3019356802</v>
      </c>
      <c r="M217" s="13">
        <f t="shared" si="57"/>
        <v>4507203.0573478518</v>
      </c>
      <c r="N217" s="13">
        <f t="shared" si="57"/>
        <v>4173336.1642109733</v>
      </c>
      <c r="O217" s="13">
        <f t="shared" si="57"/>
        <v>3864200.1520471973</v>
      </c>
      <c r="P217" s="13">
        <f t="shared" si="57"/>
        <v>3577963.1037474046</v>
      </c>
      <c r="Q217" s="13">
        <f t="shared" si="57"/>
        <v>3312928.7997661154</v>
      </c>
      <c r="R217" s="13">
        <f t="shared" si="57"/>
        <v>3067526.6664501065</v>
      </c>
      <c r="S217" s="13">
        <f t="shared" si="57"/>
        <v>2840302.4689352838</v>
      </c>
      <c r="T217" s="13">
        <f t="shared" si="57"/>
        <v>2629909.6934585962</v>
      </c>
      <c r="U217" s="13">
        <f t="shared" si="57"/>
        <v>2435101.5680172183</v>
      </c>
      <c r="V217" s="13">
        <f t="shared" si="57"/>
        <v>2254723.6740900171</v>
      </c>
      <c r="W217" s="13">
        <f t="shared" si="57"/>
        <v>2087707.1056389043</v>
      </c>
      <c r="X217" s="13">
        <f t="shared" si="57"/>
        <v>1933062.1348508373</v>
      </c>
      <c r="Y217" s="13">
        <f t="shared" si="57"/>
        <v>1789872.3470841085</v>
      </c>
      <c r="Z217" s="13">
        <f t="shared" si="57"/>
        <v>1657289.2102630634</v>
      </c>
      <c r="AA217" s="13">
        <f t="shared" si="57"/>
        <v>1534527.0465398734</v>
      </c>
      <c r="AB217" s="13">
        <f t="shared" si="57"/>
        <v>1420858.3764258085</v>
      </c>
      <c r="AC217" s="13">
        <f t="shared" si="57"/>
        <v>1315609.6078016746</v>
      </c>
      <c r="AD217" s="13">
        <f t="shared" si="57"/>
        <v>1218157.0442608099</v>
      </c>
      <c r="AE217" s="13">
        <f t="shared" si="57"/>
        <v>1127923.1891303794</v>
      </c>
      <c r="AF217" s="13">
        <f t="shared" si="57"/>
        <v>1044373.3232688698</v>
      </c>
      <c r="AG217" s="13">
        <f t="shared" si="57"/>
        <v>967012.33636006457</v>
      </c>
      <c r="AH217" s="13">
        <f t="shared" si="57"/>
        <v>895381.79292598553</v>
      </c>
    </row>
    <row r="218" spans="1:34" x14ac:dyDescent="0.25">
      <c r="A218" s="27"/>
      <c r="H218" s="15">
        <v>0.09</v>
      </c>
      <c r="I218" s="22"/>
      <c r="J218" s="13">
        <f t="shared" ref="J218:K218" si="58">$G$205/J52</f>
        <v>5625688.0733944951</v>
      </c>
      <c r="K218" s="13">
        <f t="shared" si="58"/>
        <v>5161181.7187105455</v>
      </c>
      <c r="L218" s="13">
        <f t="shared" ref="L218:AH218" si="59">$G$205/L52</f>
        <v>4735029.0997344451</v>
      </c>
      <c r="M218" s="13">
        <f t="shared" si="59"/>
        <v>4344063.3942517843</v>
      </c>
      <c r="N218" s="13">
        <f t="shared" si="59"/>
        <v>3985379.2607814535</v>
      </c>
      <c r="O218" s="13">
        <f t="shared" si="59"/>
        <v>3656311.2484233514</v>
      </c>
      <c r="P218" s="13">
        <f t="shared" si="59"/>
        <v>3354413.9893792216</v>
      </c>
      <c r="Q218" s="13">
        <f t="shared" si="59"/>
        <v>3077444.0269534141</v>
      </c>
      <c r="R218" s="13">
        <f t="shared" si="59"/>
        <v>2823343.1439939574</v>
      </c>
      <c r="S218" s="13">
        <f t="shared" si="59"/>
        <v>2590223.0678843646</v>
      </c>
      <c r="T218" s="13">
        <f t="shared" si="59"/>
        <v>2376351.4384260224</v>
      </c>
      <c r="U218" s="13">
        <f t="shared" si="59"/>
        <v>2180138.9343358004</v>
      </c>
      <c r="V218" s="13">
        <f t="shared" si="59"/>
        <v>2000127.4626933946</v>
      </c>
      <c r="W218" s="13">
        <f t="shared" si="59"/>
        <v>1834979.3235719216</v>
      </c>
      <c r="X218" s="13">
        <f t="shared" si="59"/>
        <v>1683467.2693320382</v>
      </c>
      <c r="Y218" s="13">
        <f t="shared" si="59"/>
        <v>1544465.3847082919</v>
      </c>
      <c r="Z218" s="13">
        <f t="shared" si="59"/>
        <v>1416940.7199158641</v>
      </c>
      <c r="AA218" s="13">
        <f t="shared" si="59"/>
        <v>1299945.6146017099</v>
      </c>
      <c r="AB218" s="13">
        <f t="shared" si="59"/>
        <v>1192610.6555978989</v>
      </c>
      <c r="AC218" s="13">
        <f t="shared" si="59"/>
        <v>1094138.2161448614</v>
      </c>
      <c r="AD218" s="13">
        <f t="shared" si="59"/>
        <v>1003796.5285732672</v>
      </c>
      <c r="AE218" s="13">
        <f t="shared" si="59"/>
        <v>920914.24639749283</v>
      </c>
      <c r="AF218" s="13">
        <f t="shared" si="59"/>
        <v>844875.45541054395</v>
      </c>
      <c r="AG218" s="13">
        <f t="shared" si="59"/>
        <v>775115.09670692089</v>
      </c>
      <c r="AH218" s="13">
        <f t="shared" si="59"/>
        <v>711114.76762102824</v>
      </c>
    </row>
    <row r="219" spans="1:34" x14ac:dyDescent="0.25">
      <c r="A219" s="27"/>
      <c r="H219" s="15">
        <v>0.1</v>
      </c>
      <c r="I219" s="22"/>
      <c r="J219" s="13">
        <f t="shared" ref="J219:K219" si="60">$G$205/J53</f>
        <v>5574545.4545454541</v>
      </c>
      <c r="K219" s="13">
        <f t="shared" si="60"/>
        <v>5067768.5950413216</v>
      </c>
      <c r="L219" s="13">
        <f t="shared" ref="L219:AH219" si="61">$G$205/L53</f>
        <v>4607062.3591284733</v>
      </c>
      <c r="M219" s="13">
        <f t="shared" si="61"/>
        <v>4188238.5082986122</v>
      </c>
      <c r="N219" s="13">
        <f t="shared" si="61"/>
        <v>3807489.5529987384</v>
      </c>
      <c r="O219" s="13">
        <f t="shared" si="61"/>
        <v>3461354.1390897618</v>
      </c>
      <c r="P219" s="13">
        <f t="shared" si="61"/>
        <v>3146685.5809906917</v>
      </c>
      <c r="Q219" s="13">
        <f t="shared" si="61"/>
        <v>2860623.2554460838</v>
      </c>
      <c r="R219" s="13">
        <f t="shared" si="61"/>
        <v>2600566.5958600761</v>
      </c>
      <c r="S219" s="13">
        <f t="shared" si="61"/>
        <v>2364151.4507818869</v>
      </c>
      <c r="T219" s="13">
        <f t="shared" si="61"/>
        <v>2149228.5916198972</v>
      </c>
      <c r="U219" s="13">
        <f t="shared" si="61"/>
        <v>1953844.1741999064</v>
      </c>
      <c r="V219" s="13">
        <f t="shared" si="61"/>
        <v>1776221.9765453695</v>
      </c>
      <c r="W219" s="13">
        <f t="shared" si="61"/>
        <v>1614747.251404881</v>
      </c>
      <c r="X219" s="13">
        <f t="shared" si="61"/>
        <v>1467952.04673171</v>
      </c>
      <c r="Y219" s="13">
        <f t="shared" si="61"/>
        <v>1334501.8606651907</v>
      </c>
      <c r="Z219" s="13">
        <f t="shared" si="61"/>
        <v>1213183.509695628</v>
      </c>
      <c r="AA219" s="13">
        <f t="shared" si="61"/>
        <v>1102894.0997232981</v>
      </c>
      <c r="AB219" s="13">
        <f t="shared" si="61"/>
        <v>1002630.9997484526</v>
      </c>
      <c r="AC219" s="13">
        <f t="shared" si="61"/>
        <v>911482.7270440479</v>
      </c>
      <c r="AD219" s="13">
        <f t="shared" si="61"/>
        <v>828620.66094913438</v>
      </c>
      <c r="AE219" s="13">
        <f t="shared" si="61"/>
        <v>753291.50995375833</v>
      </c>
      <c r="AF219" s="13">
        <f t="shared" si="61"/>
        <v>684810.4635943257</v>
      </c>
      <c r="AG219" s="13">
        <f t="shared" si="61"/>
        <v>622554.96690393263</v>
      </c>
      <c r="AH219" s="13">
        <f t="shared" si="61"/>
        <v>565959.06082175672</v>
      </c>
    </row>
    <row r="220" spans="1:34" x14ac:dyDescent="0.25">
      <c r="A220" s="27"/>
      <c r="H220" s="15">
        <v>0.11</v>
      </c>
      <c r="I220" s="22"/>
      <c r="J220" s="13">
        <f t="shared" ref="J220:K220" si="62">$G$205/J54</f>
        <v>5524324.3243243238</v>
      </c>
      <c r="K220" s="13">
        <f t="shared" si="62"/>
        <v>4976868.760652544</v>
      </c>
      <c r="L220" s="13">
        <f t="shared" ref="L220:AH220" si="63">$G$205/L54</f>
        <v>4483665.5501374267</v>
      </c>
      <c r="M220" s="13">
        <f t="shared" si="63"/>
        <v>4039338.3334571407</v>
      </c>
      <c r="N220" s="13">
        <f t="shared" si="63"/>
        <v>3639043.5436550817</v>
      </c>
      <c r="O220" s="13">
        <f t="shared" si="63"/>
        <v>3278417.6068964698</v>
      </c>
      <c r="P220" s="13">
        <f t="shared" si="63"/>
        <v>2953529.3755824049</v>
      </c>
      <c r="Q220" s="13">
        <f t="shared" si="63"/>
        <v>2660837.2752994634</v>
      </c>
      <c r="R220" s="13">
        <f t="shared" si="63"/>
        <v>2397150.6984679848</v>
      </c>
      <c r="S220" s="13">
        <f t="shared" si="63"/>
        <v>2159595.2238450311</v>
      </c>
      <c r="T220" s="13">
        <f t="shared" si="63"/>
        <v>1945581.2827432712</v>
      </c>
      <c r="U220" s="13">
        <f t="shared" si="63"/>
        <v>1752775.9303993434</v>
      </c>
      <c r="V220" s="13">
        <f t="shared" si="63"/>
        <v>1579077.4147741832</v>
      </c>
      <c r="W220" s="13">
        <f t="shared" si="63"/>
        <v>1422592.2655623271</v>
      </c>
      <c r="X220" s="13">
        <f t="shared" si="63"/>
        <v>1281614.6536597542</v>
      </c>
      <c r="Y220" s="13">
        <f t="shared" si="63"/>
        <v>1154607.7960898683</v>
      </c>
      <c r="Z220" s="13">
        <f t="shared" si="63"/>
        <v>1040187.2036845661</v>
      </c>
      <c r="AA220" s="13">
        <f t="shared" si="63"/>
        <v>937105.58890501445</v>
      </c>
      <c r="AB220" s="13">
        <f t="shared" si="63"/>
        <v>844239.26928379666</v>
      </c>
      <c r="AC220" s="13">
        <f t="shared" si="63"/>
        <v>760575.91827369062</v>
      </c>
      <c r="AD220" s="13">
        <f t="shared" si="63"/>
        <v>685203.52997629787</v>
      </c>
      <c r="AE220" s="13">
        <f t="shared" si="63"/>
        <v>617300.47745612415</v>
      </c>
      <c r="AF220" s="13">
        <f t="shared" si="63"/>
        <v>556126.55626677861</v>
      </c>
      <c r="AG220" s="13">
        <f t="shared" si="63"/>
        <v>501014.91555565619</v>
      </c>
      <c r="AH220" s="13">
        <f t="shared" si="63"/>
        <v>451364.78878887941</v>
      </c>
    </row>
    <row r="221" spans="1:34" x14ac:dyDescent="0.25">
      <c r="A221" s="27"/>
      <c r="H221" s="15">
        <v>0.12</v>
      </c>
      <c r="I221" s="22"/>
      <c r="J221" s="13">
        <f t="shared" ref="J221:K221" si="64">$G$205/J55</f>
        <v>5474999.9999999991</v>
      </c>
      <c r="K221" s="13">
        <f t="shared" si="64"/>
        <v>4888392.8571428563</v>
      </c>
      <c r="L221" s="13">
        <f t="shared" ref="L221:AH221" si="65">$G$205/L55</f>
        <v>4364636.4795918353</v>
      </c>
      <c r="M221" s="13">
        <f t="shared" si="65"/>
        <v>3896996.8567784247</v>
      </c>
      <c r="N221" s="13">
        <f t="shared" si="65"/>
        <v>3479461.4792664503</v>
      </c>
      <c r="O221" s="13">
        <f t="shared" si="65"/>
        <v>3106662.0350593305</v>
      </c>
      <c r="P221" s="13">
        <f t="shared" si="65"/>
        <v>2773805.3884458304</v>
      </c>
      <c r="Q221" s="13">
        <f t="shared" si="65"/>
        <v>2476611.9539694916</v>
      </c>
      <c r="R221" s="13">
        <f t="shared" si="65"/>
        <v>2211260.6731870458</v>
      </c>
      <c r="S221" s="13">
        <f t="shared" si="65"/>
        <v>1974339.8867741479</v>
      </c>
      <c r="T221" s="13">
        <f t="shared" si="65"/>
        <v>1762803.4703340603</v>
      </c>
      <c r="U221" s="13">
        <f t="shared" si="65"/>
        <v>1573931.6699411254</v>
      </c>
      <c r="V221" s="13">
        <f t="shared" si="65"/>
        <v>1405296.1338760047</v>
      </c>
      <c r="W221" s="13">
        <f t="shared" si="65"/>
        <v>1254728.6909607183</v>
      </c>
      <c r="X221" s="13">
        <f t="shared" si="65"/>
        <v>1120293.4740720701</v>
      </c>
      <c r="Y221" s="13">
        <f t="shared" si="65"/>
        <v>1000262.0304214909</v>
      </c>
      <c r="Z221" s="13">
        <f t="shared" si="65"/>
        <v>893091.09859061684</v>
      </c>
      <c r="AA221" s="13">
        <f t="shared" si="65"/>
        <v>797402.76659876492</v>
      </c>
      <c r="AB221" s="13">
        <f t="shared" si="65"/>
        <v>711966.75589175429</v>
      </c>
      <c r="AC221" s="13">
        <f t="shared" si="65"/>
        <v>635684.60347478068</v>
      </c>
      <c r="AD221" s="13">
        <f t="shared" si="65"/>
        <v>567575.53881676844</v>
      </c>
      <c r="AE221" s="13">
        <f t="shared" si="65"/>
        <v>506763.87394354318</v>
      </c>
      <c r="AF221" s="13">
        <f t="shared" si="65"/>
        <v>452467.74459244928</v>
      </c>
      <c r="AG221" s="13">
        <f t="shared" si="65"/>
        <v>403989.05767182965</v>
      </c>
      <c r="AH221" s="13">
        <f t="shared" si="65"/>
        <v>360704.51577841933</v>
      </c>
    </row>
    <row r="222" spans="1:34" x14ac:dyDescent="0.25">
      <c r="A222" s="27"/>
    </row>
    <row r="223" spans="1:34" x14ac:dyDescent="0.25">
      <c r="A223" s="27">
        <v>44</v>
      </c>
      <c r="H223" t="s">
        <v>102</v>
      </c>
      <c r="K223" t="s">
        <v>64</v>
      </c>
    </row>
    <row r="224" spans="1:34" x14ac:dyDescent="0.25">
      <c r="A224" s="27"/>
      <c r="G224" t="s">
        <v>29</v>
      </c>
      <c r="H224" s="15">
        <v>0.06</v>
      </c>
      <c r="I224" s="13">
        <f>SUM(I215:AH215)</f>
        <v>78387539.962501839</v>
      </c>
    </row>
    <row r="225" spans="1:34" x14ac:dyDescent="0.25">
      <c r="A225" s="27"/>
      <c r="H225" s="15">
        <v>7.0000000000000007E-2</v>
      </c>
      <c r="I225" s="13">
        <f t="shared" ref="I225:I230" si="66">SUM(I216:AH216)</f>
        <v>71459772.049051806</v>
      </c>
    </row>
    <row r="226" spans="1:34" x14ac:dyDescent="0.25">
      <c r="A226" s="27"/>
      <c r="H226" s="15">
        <v>0.08</v>
      </c>
      <c r="I226" s="13">
        <f t="shared" si="66"/>
        <v>65457727.58842513</v>
      </c>
    </row>
    <row r="227" spans="1:34" x14ac:dyDescent="0.25">
      <c r="A227" s="27"/>
      <c r="H227" s="15">
        <v>0.09</v>
      </c>
      <c r="I227" s="13">
        <f t="shared" si="66"/>
        <v>60232058.137544081</v>
      </c>
    </row>
    <row r="228" spans="1:34" x14ac:dyDescent="0.25">
      <c r="A228" s="27"/>
      <c r="H228" s="15">
        <v>0.1</v>
      </c>
      <c r="I228" s="13">
        <f t="shared" si="66"/>
        <v>55660409.391782388</v>
      </c>
    </row>
    <row r="229" spans="1:34" x14ac:dyDescent="0.25">
      <c r="A229" s="27"/>
      <c r="H229" s="15">
        <v>0.11</v>
      </c>
      <c r="I229" s="13">
        <f t="shared" si="66"/>
        <v>51642138.283737414</v>
      </c>
    </row>
    <row r="230" spans="1:34" x14ac:dyDescent="0.25">
      <c r="A230" s="27"/>
      <c r="H230" s="15">
        <v>0.12</v>
      </c>
      <c r="I230" s="13">
        <f t="shared" si="66"/>
        <v>48094129.035179816</v>
      </c>
    </row>
    <row r="231" spans="1:34" x14ac:dyDescent="0.25">
      <c r="A231" s="27"/>
    </row>
    <row r="232" spans="1:34" x14ac:dyDescent="0.25">
      <c r="A232" s="27">
        <v>45</v>
      </c>
      <c r="G232" s="3">
        <v>0.25</v>
      </c>
      <c r="H232" t="s">
        <v>103</v>
      </c>
      <c r="K232" t="s">
        <v>40</v>
      </c>
      <c r="L232" t="s">
        <v>44</v>
      </c>
    </row>
    <row r="233" spans="1:34" x14ac:dyDescent="0.25">
      <c r="A233" s="27"/>
      <c r="G233" s="14"/>
    </row>
    <row r="234" spans="1:34" x14ac:dyDescent="0.25">
      <c r="A234" s="27">
        <v>46</v>
      </c>
      <c r="G234" s="14"/>
      <c r="H234" t="s">
        <v>104</v>
      </c>
      <c r="K234" t="s">
        <v>40</v>
      </c>
      <c r="L234" t="s">
        <v>44</v>
      </c>
    </row>
    <row r="235" spans="1:34" x14ac:dyDescent="0.25">
      <c r="A235" s="27"/>
      <c r="H235" t="s">
        <v>20</v>
      </c>
      <c r="I235">
        <v>0</v>
      </c>
      <c r="J235">
        <v>1</v>
      </c>
      <c r="K235">
        <v>2</v>
      </c>
      <c r="L235">
        <v>3</v>
      </c>
      <c r="M235">
        <v>4</v>
      </c>
      <c r="N235">
        <v>5</v>
      </c>
      <c r="O235">
        <v>6</v>
      </c>
      <c r="P235">
        <v>7</v>
      </c>
      <c r="Q235">
        <v>8</v>
      </c>
      <c r="R235">
        <v>9</v>
      </c>
      <c r="S235">
        <v>10</v>
      </c>
      <c r="T235">
        <v>11</v>
      </c>
      <c r="U235">
        <v>12</v>
      </c>
      <c r="V235">
        <v>13</v>
      </c>
      <c r="W235">
        <v>14</v>
      </c>
      <c r="X235">
        <v>15</v>
      </c>
      <c r="Y235">
        <v>16</v>
      </c>
      <c r="Z235">
        <v>17</v>
      </c>
      <c r="AA235">
        <v>18</v>
      </c>
      <c r="AB235">
        <v>19</v>
      </c>
      <c r="AC235">
        <v>20</v>
      </c>
      <c r="AD235">
        <v>21</v>
      </c>
      <c r="AE235">
        <v>22</v>
      </c>
      <c r="AF235">
        <v>23</v>
      </c>
      <c r="AG235">
        <v>24</v>
      </c>
      <c r="AH235">
        <v>25</v>
      </c>
    </row>
    <row r="236" spans="1:34" x14ac:dyDescent="0.25">
      <c r="A236" s="27"/>
      <c r="I236" s="12">
        <f>$G$232 * (1 + $G$57) ^ I235</f>
        <v>0.25</v>
      </c>
      <c r="J236" s="12">
        <f t="shared" ref="J236:AH236" si="67">$G$232 * (1 + $G$57) ^ J235</f>
        <v>0.27</v>
      </c>
      <c r="K236" s="12">
        <f t="shared" si="67"/>
        <v>0.29160000000000003</v>
      </c>
      <c r="L236" s="12">
        <f t="shared" si="67"/>
        <v>0.31492800000000004</v>
      </c>
      <c r="M236" s="12">
        <f t="shared" si="67"/>
        <v>0.34012224000000008</v>
      </c>
      <c r="N236" s="12">
        <f t="shared" si="67"/>
        <v>0.36733201920000008</v>
      </c>
      <c r="O236" s="12">
        <f t="shared" si="67"/>
        <v>0.39671858073600014</v>
      </c>
      <c r="P236" s="12">
        <f t="shared" si="67"/>
        <v>0.42845606719488016</v>
      </c>
      <c r="Q236" s="12">
        <f t="shared" si="67"/>
        <v>0.46273255257047058</v>
      </c>
      <c r="R236" s="12">
        <f t="shared" si="67"/>
        <v>0.49975115677610826</v>
      </c>
      <c r="S236" s="12">
        <f t="shared" si="67"/>
        <v>0.53973124931819694</v>
      </c>
      <c r="T236" s="12">
        <f t="shared" si="67"/>
        <v>0.58290974926365269</v>
      </c>
      <c r="U236" s="12">
        <f t="shared" si="67"/>
        <v>0.62954252920474496</v>
      </c>
      <c r="V236" s="12">
        <f t="shared" si="67"/>
        <v>0.67990593154112455</v>
      </c>
      <c r="W236" s="12">
        <f t="shared" si="67"/>
        <v>0.73429840606441465</v>
      </c>
      <c r="X236" s="12">
        <f t="shared" si="67"/>
        <v>0.79304227854956788</v>
      </c>
      <c r="Y236" s="12">
        <f t="shared" si="67"/>
        <v>0.85648566083353328</v>
      </c>
      <c r="Z236" s="12">
        <f t="shared" si="67"/>
        <v>0.92500451370021597</v>
      </c>
      <c r="AA236" s="12">
        <f t="shared" si="67"/>
        <v>0.99900487479623334</v>
      </c>
      <c r="AB236" s="12">
        <f t="shared" si="67"/>
        <v>1.0789252647799321</v>
      </c>
      <c r="AC236" s="12">
        <f t="shared" si="67"/>
        <v>1.1652392859623266</v>
      </c>
      <c r="AD236" s="12">
        <f t="shared" si="67"/>
        <v>1.2584584288393128</v>
      </c>
      <c r="AE236" s="12">
        <f t="shared" si="67"/>
        <v>1.359135103146458</v>
      </c>
      <c r="AF236" s="12">
        <f t="shared" si="67"/>
        <v>1.4678659113981747</v>
      </c>
      <c r="AG236" s="12">
        <f t="shared" si="67"/>
        <v>1.5852951843100287</v>
      </c>
      <c r="AH236" s="12">
        <f t="shared" si="67"/>
        <v>1.7121187990548312</v>
      </c>
    </row>
    <row r="237" spans="1:34" x14ac:dyDescent="0.25">
      <c r="A237" s="27"/>
    </row>
    <row r="238" spans="1:34" x14ac:dyDescent="0.25">
      <c r="A238" s="27">
        <v>47</v>
      </c>
      <c r="H238" t="s">
        <v>105</v>
      </c>
      <c r="K238" t="s">
        <v>61</v>
      </c>
    </row>
    <row r="239" spans="1:34" x14ac:dyDescent="0.25">
      <c r="A239" s="27"/>
      <c r="H239" t="s">
        <v>20</v>
      </c>
      <c r="I239">
        <v>0</v>
      </c>
      <c r="J239">
        <v>1</v>
      </c>
      <c r="K239">
        <v>2</v>
      </c>
      <c r="L239">
        <v>3</v>
      </c>
      <c r="M239">
        <v>4</v>
      </c>
      <c r="N239">
        <v>5</v>
      </c>
      <c r="O239">
        <v>6</v>
      </c>
      <c r="P239">
        <v>7</v>
      </c>
      <c r="Q239">
        <v>8</v>
      </c>
      <c r="R239">
        <v>9</v>
      </c>
      <c r="S239">
        <v>10</v>
      </c>
      <c r="T239">
        <v>11</v>
      </c>
      <c r="U239">
        <v>12</v>
      </c>
      <c r="V239">
        <v>13</v>
      </c>
      <c r="W239">
        <v>14</v>
      </c>
      <c r="X239">
        <v>15</v>
      </c>
      <c r="Y239">
        <v>16</v>
      </c>
      <c r="Z239">
        <v>17</v>
      </c>
      <c r="AA239">
        <v>18</v>
      </c>
      <c r="AB239">
        <v>19</v>
      </c>
      <c r="AC239">
        <v>20</v>
      </c>
      <c r="AD239">
        <v>21</v>
      </c>
      <c r="AE239">
        <v>22</v>
      </c>
      <c r="AF239">
        <v>23</v>
      </c>
      <c r="AG239">
        <v>24</v>
      </c>
      <c r="AH239">
        <v>25</v>
      </c>
    </row>
    <row r="240" spans="1:34" x14ac:dyDescent="0.25">
      <c r="A240" s="27"/>
      <c r="I240" s="22">
        <v>0</v>
      </c>
      <c r="J240" s="13">
        <f>J236*$G$205</f>
        <v>1655640</v>
      </c>
      <c r="K240" s="13">
        <f t="shared" ref="K240:AH240" si="68">K236*$G$205</f>
        <v>1788091.2000000002</v>
      </c>
      <c r="L240" s="13">
        <f t="shared" si="68"/>
        <v>1931138.4960000003</v>
      </c>
      <c r="M240" s="13">
        <f t="shared" si="68"/>
        <v>2085629.5756800005</v>
      </c>
      <c r="N240" s="13">
        <f t="shared" si="68"/>
        <v>2252479.9417344006</v>
      </c>
      <c r="O240" s="13">
        <f t="shared" si="68"/>
        <v>2432678.3370731529</v>
      </c>
      <c r="P240" s="13">
        <f t="shared" si="68"/>
        <v>2627292.604039005</v>
      </c>
      <c r="Q240" s="13">
        <f t="shared" si="68"/>
        <v>2837476.0123621258</v>
      </c>
      <c r="R240" s="13">
        <f t="shared" si="68"/>
        <v>3064474.0933510959</v>
      </c>
      <c r="S240" s="13">
        <f t="shared" si="68"/>
        <v>3309632.0208191834</v>
      </c>
      <c r="T240" s="13">
        <f t="shared" si="68"/>
        <v>3574402.5824847184</v>
      </c>
      <c r="U240" s="13">
        <f t="shared" si="68"/>
        <v>3860354.7890834962</v>
      </c>
      <c r="V240" s="13">
        <f t="shared" si="68"/>
        <v>4169183.1722101755</v>
      </c>
      <c r="W240" s="13">
        <f t="shared" si="68"/>
        <v>4502717.8259869907</v>
      </c>
      <c r="X240" s="13">
        <f t="shared" si="68"/>
        <v>4862935.2520659501</v>
      </c>
      <c r="Y240" s="13">
        <f t="shared" si="68"/>
        <v>5251970.0722312257</v>
      </c>
      <c r="Z240" s="13">
        <f t="shared" si="68"/>
        <v>5672127.6780097242</v>
      </c>
      <c r="AA240" s="13">
        <f t="shared" si="68"/>
        <v>6125897.8922505025</v>
      </c>
      <c r="AB240" s="13">
        <f t="shared" si="68"/>
        <v>6615969.7236305438</v>
      </c>
      <c r="AC240" s="13">
        <f t="shared" si="68"/>
        <v>7145247.3015209865</v>
      </c>
      <c r="AD240" s="13">
        <f t="shared" si="68"/>
        <v>7716867.0856426666</v>
      </c>
      <c r="AE240" s="13">
        <f t="shared" si="68"/>
        <v>8334216.4524940802</v>
      </c>
      <c r="AF240" s="13">
        <f t="shared" si="68"/>
        <v>9000953.7686936073</v>
      </c>
      <c r="AG240" s="13">
        <f t="shared" si="68"/>
        <v>9721030.070189096</v>
      </c>
      <c r="AH240" s="13">
        <f t="shared" si="68"/>
        <v>10498712.475804225</v>
      </c>
    </row>
    <row r="241" spans="1:34" x14ac:dyDescent="0.25">
      <c r="A241" s="27"/>
    </row>
    <row r="242" spans="1:34" x14ac:dyDescent="0.25">
      <c r="A242" s="27">
        <v>48</v>
      </c>
      <c r="B242" s="23">
        <v>0.125</v>
      </c>
      <c r="C242" s="1">
        <v>0.12</v>
      </c>
      <c r="D242" s="1">
        <v>0.12</v>
      </c>
      <c r="E242" s="1">
        <v>0.12</v>
      </c>
      <c r="F242" s="1">
        <v>0.12</v>
      </c>
      <c r="G242" s="30">
        <f>INDEX($B242:$F242,MATCH(scenario,$B$26:$F$26,0))</f>
        <v>0.12</v>
      </c>
      <c r="H242" t="s">
        <v>106</v>
      </c>
    </row>
    <row r="243" spans="1:34" x14ac:dyDescent="0.25">
      <c r="A243" s="27"/>
      <c r="H243" s="24">
        <v>0.115</v>
      </c>
      <c r="I243" s="5">
        <v>0.12</v>
      </c>
      <c r="J243" s="24">
        <v>0.125</v>
      </c>
    </row>
    <row r="244" spans="1:34" x14ac:dyDescent="0.25">
      <c r="A244" s="27"/>
    </row>
    <row r="245" spans="1:34" x14ac:dyDescent="0.25">
      <c r="A245" s="27">
        <v>49</v>
      </c>
      <c r="B245">
        <v>7.5</v>
      </c>
      <c r="C245">
        <v>0</v>
      </c>
      <c r="D245">
        <v>0</v>
      </c>
      <c r="E245">
        <v>7</v>
      </c>
      <c r="F245">
        <v>7</v>
      </c>
      <c r="G245" s="3">
        <f>INDEX($B245:$F245,MATCH(scenario,$B$26:$F$26,0))</f>
        <v>7</v>
      </c>
      <c r="H245" t="s">
        <v>108</v>
      </c>
      <c r="K245" t="s">
        <v>107</v>
      </c>
    </row>
    <row r="246" spans="1:34" x14ac:dyDescent="0.25">
      <c r="A246" s="27"/>
      <c r="H246" s="4">
        <v>0</v>
      </c>
      <c r="I246" s="4">
        <v>6</v>
      </c>
      <c r="J246" s="4">
        <v>6.5</v>
      </c>
      <c r="K246" s="4">
        <v>7</v>
      </c>
      <c r="L246" s="4">
        <v>7.5</v>
      </c>
    </row>
    <row r="247" spans="1:34" x14ac:dyDescent="0.25">
      <c r="A247" s="27"/>
    </row>
    <row r="248" spans="1:34" x14ac:dyDescent="0.25">
      <c r="A248" s="27">
        <v>50</v>
      </c>
      <c r="G248" s="3">
        <v>25</v>
      </c>
      <c r="H248" t="s">
        <v>109</v>
      </c>
    </row>
    <row r="249" spans="1:34" x14ac:dyDescent="0.25">
      <c r="A249" s="27"/>
    </row>
    <row r="250" spans="1:34" x14ac:dyDescent="0.25">
      <c r="A250" s="27">
        <v>51</v>
      </c>
      <c r="H250" t="s">
        <v>110</v>
      </c>
      <c r="K250" t="s">
        <v>61</v>
      </c>
    </row>
    <row r="251" spans="1:34" x14ac:dyDescent="0.25">
      <c r="A251" s="27"/>
      <c r="H251" t="s">
        <v>20</v>
      </c>
      <c r="I251">
        <v>0</v>
      </c>
      <c r="J251">
        <v>1</v>
      </c>
      <c r="K251">
        <v>2</v>
      </c>
      <c r="L251">
        <v>3</v>
      </c>
      <c r="M251">
        <v>4</v>
      </c>
      <c r="N251">
        <v>5</v>
      </c>
      <c r="O251">
        <v>6</v>
      </c>
      <c r="P251">
        <v>7</v>
      </c>
      <c r="Q251">
        <v>8</v>
      </c>
      <c r="R251">
        <v>9</v>
      </c>
      <c r="S251">
        <v>10</v>
      </c>
      <c r="T251">
        <v>11</v>
      </c>
      <c r="U251">
        <v>12</v>
      </c>
      <c r="V251">
        <v>13</v>
      </c>
      <c r="W251">
        <v>14</v>
      </c>
      <c r="X251">
        <v>15</v>
      </c>
      <c r="Y251">
        <v>16</v>
      </c>
      <c r="Z251">
        <v>17</v>
      </c>
      <c r="AA251">
        <v>18</v>
      </c>
      <c r="AB251">
        <v>19</v>
      </c>
      <c r="AC251">
        <v>20</v>
      </c>
      <c r="AD251">
        <v>21</v>
      </c>
      <c r="AE251">
        <v>22</v>
      </c>
      <c r="AF251">
        <v>23</v>
      </c>
      <c r="AG251">
        <v>24</v>
      </c>
      <c r="AH251">
        <v>25</v>
      </c>
    </row>
    <row r="252" spans="1:34" x14ac:dyDescent="0.25">
      <c r="A252" s="27"/>
      <c r="I252">
        <v>0</v>
      </c>
      <c r="J252" s="10">
        <f>-PMT($G242,$G248,($G245*10000000))</f>
        <v>8924997.8866655435</v>
      </c>
      <c r="K252" s="10">
        <f>-PMT($G242,$G248,($G245*10000000))</f>
        <v>8924997.8866655435</v>
      </c>
      <c r="L252" s="10">
        <f t="shared" ref="L252:AH252" si="69">-PMT($G242,$G248,($G245*10000000))</f>
        <v>8924997.8866655435</v>
      </c>
      <c r="M252" s="10">
        <f t="shared" si="69"/>
        <v>8924997.8866655435</v>
      </c>
      <c r="N252" s="10">
        <f t="shared" si="69"/>
        <v>8924997.8866655435</v>
      </c>
      <c r="O252" s="10">
        <f t="shared" si="69"/>
        <v>8924997.8866655435</v>
      </c>
      <c r="P252" s="10">
        <f t="shared" si="69"/>
        <v>8924997.8866655435</v>
      </c>
      <c r="Q252" s="10">
        <f t="shared" si="69"/>
        <v>8924997.8866655435</v>
      </c>
      <c r="R252" s="10">
        <f t="shared" si="69"/>
        <v>8924997.8866655435</v>
      </c>
      <c r="S252" s="10">
        <f t="shared" si="69"/>
        <v>8924997.8866655435</v>
      </c>
      <c r="T252" s="10">
        <f t="shared" si="69"/>
        <v>8924997.8866655435</v>
      </c>
      <c r="U252" s="10">
        <f t="shared" si="69"/>
        <v>8924997.8866655435</v>
      </c>
      <c r="V252" s="10">
        <f t="shared" si="69"/>
        <v>8924997.8866655435</v>
      </c>
      <c r="W252" s="10">
        <f t="shared" si="69"/>
        <v>8924997.8866655435</v>
      </c>
      <c r="X252" s="10">
        <f t="shared" si="69"/>
        <v>8924997.8866655435</v>
      </c>
      <c r="Y252" s="10">
        <f t="shared" si="69"/>
        <v>8924997.8866655435</v>
      </c>
      <c r="Z252" s="10">
        <f t="shared" si="69"/>
        <v>8924997.8866655435</v>
      </c>
      <c r="AA252" s="10">
        <f t="shared" si="69"/>
        <v>8924997.8866655435</v>
      </c>
      <c r="AB252" s="10">
        <f t="shared" si="69"/>
        <v>8924997.8866655435</v>
      </c>
      <c r="AC252" s="10">
        <f t="shared" si="69"/>
        <v>8924997.8866655435</v>
      </c>
      <c r="AD252" s="10">
        <f t="shared" si="69"/>
        <v>8924997.8866655435</v>
      </c>
      <c r="AE252" s="10">
        <f t="shared" si="69"/>
        <v>8924997.8866655435</v>
      </c>
      <c r="AF252" s="10">
        <f t="shared" si="69"/>
        <v>8924997.8866655435</v>
      </c>
      <c r="AG252" s="10">
        <f t="shared" si="69"/>
        <v>8924997.8866655435</v>
      </c>
      <c r="AH252" s="10">
        <f t="shared" si="69"/>
        <v>8924997.8866655435</v>
      </c>
    </row>
    <row r="253" spans="1:34" x14ac:dyDescent="0.25">
      <c r="A253" s="27"/>
    </row>
    <row r="254" spans="1:34" x14ac:dyDescent="0.25">
      <c r="A254" s="27">
        <v>52</v>
      </c>
      <c r="H254" t="s">
        <v>111</v>
      </c>
      <c r="K254" t="s">
        <v>61</v>
      </c>
    </row>
    <row r="255" spans="1:34" x14ac:dyDescent="0.25">
      <c r="A255" s="27"/>
      <c r="H255" t="s">
        <v>20</v>
      </c>
      <c r="I255">
        <v>0</v>
      </c>
      <c r="J255">
        <v>1</v>
      </c>
      <c r="K255">
        <v>2</v>
      </c>
      <c r="L255">
        <v>3</v>
      </c>
      <c r="M255">
        <v>4</v>
      </c>
      <c r="N255">
        <v>5</v>
      </c>
      <c r="O255">
        <v>6</v>
      </c>
      <c r="P255">
        <v>7</v>
      </c>
      <c r="Q255">
        <v>8</v>
      </c>
      <c r="R255">
        <v>9</v>
      </c>
      <c r="S255">
        <v>10</v>
      </c>
      <c r="T255">
        <v>11</v>
      </c>
      <c r="U255">
        <v>12</v>
      </c>
      <c r="V255">
        <v>13</v>
      </c>
      <c r="W255">
        <v>14</v>
      </c>
      <c r="X255">
        <v>15</v>
      </c>
      <c r="Y255">
        <v>16</v>
      </c>
      <c r="Z255">
        <v>17</v>
      </c>
      <c r="AA255">
        <v>18</v>
      </c>
      <c r="AB255">
        <v>19</v>
      </c>
      <c r="AC255">
        <v>20</v>
      </c>
      <c r="AD255">
        <v>21</v>
      </c>
      <c r="AE255">
        <v>22</v>
      </c>
      <c r="AF255">
        <v>23</v>
      </c>
      <c r="AG255">
        <v>24</v>
      </c>
      <c r="AH255">
        <v>25</v>
      </c>
    </row>
    <row r="256" spans="1:34" x14ac:dyDescent="0.25">
      <c r="A256" s="27"/>
      <c r="H256" t="s">
        <v>71</v>
      </c>
    </row>
    <row r="257" spans="1:34" x14ac:dyDescent="0.25">
      <c r="A257" s="27"/>
      <c r="G257" t="s">
        <v>29</v>
      </c>
      <c r="H257" s="15">
        <v>0.06</v>
      </c>
      <c r="I257" s="13">
        <f>(I$252+I$240+I$210)/I49</f>
        <v>0</v>
      </c>
      <c r="J257" s="13">
        <f>(J$252+J$240+J$210)/J49</f>
        <v>17583046.735894419</v>
      </c>
      <c r="K257" s="13">
        <f>(K$252+K$240+K$210)/K49</f>
        <v>17279345.026983526</v>
      </c>
      <c r="L257" s="13">
        <f t="shared" ref="L257:AH257" si="70">(L$252+L$240+L$210)/L49</f>
        <v>17005882.378717784</v>
      </c>
      <c r="M257" s="13">
        <f t="shared" si="70"/>
        <v>16761193.342341369</v>
      </c>
      <c r="N257" s="13">
        <f t="shared" si="70"/>
        <v>16543900.064239092</v>
      </c>
      <c r="O257" s="13">
        <f t="shared" si="70"/>
        <v>16352707.415366385</v>
      </c>
      <c r="P257" s="13">
        <f t="shared" si="70"/>
        <v>16186398.398025621</v>
      </c>
      <c r="Q257" s="13">
        <f t="shared" si="70"/>
        <v>16043829.814321106</v>
      </c>
      <c r="R257" s="13">
        <f t="shared" si="70"/>
        <v>15923928.181512555</v>
      </c>
      <c r="S257" s="13">
        <f t="shared" si="70"/>
        <v>15825685.88032403</v>
      </c>
      <c r="T257" s="13">
        <f t="shared" si="70"/>
        <v>15748157.523055241</v>
      </c>
      <c r="U257" s="13">
        <f t="shared" si="70"/>
        <v>15690456.529087072</v>
      </c>
      <c r="V257" s="13">
        <f t="shared" si="70"/>
        <v>15651751.896076469</v>
      </c>
      <c r="W257" s="13">
        <f t="shared" si="70"/>
        <v>15631265.155798653</v>
      </c>
      <c r="X257" s="13">
        <f t="shared" si="70"/>
        <v>15628267.504220607</v>
      </c>
      <c r="Y257" s="13">
        <f t="shared" si="70"/>
        <v>15642077.095979938</v>
      </c>
      <c r="Z257" s="13">
        <f t="shared" si="70"/>
        <v>15672056.493999915</v>
      </c>
      <c r="AA257" s="13">
        <f t="shared" si="70"/>
        <v>15717610.265497224</v>
      </c>
      <c r="AB257" s="13">
        <f t="shared" si="70"/>
        <v>15778182.716134189</v>
      </c>
      <c r="AC257" s="13">
        <f t="shared" si="70"/>
        <v>15853255.754535114</v>
      </c>
      <c r="AD257" s="13">
        <f t="shared" si="70"/>
        <v>15942346.879827427</v>
      </c>
      <c r="AE257" s="13">
        <f t="shared" si="70"/>
        <v>16045007.28528443</v>
      </c>
      <c r="AF257" s="13">
        <f t="shared" si="70"/>
        <v>16160820.07153924</v>
      </c>
      <c r="AG257" s="13">
        <f t="shared" si="70"/>
        <v>16289398.563209809</v>
      </c>
      <c r="AH257" s="13">
        <f t="shared" si="70"/>
        <v>16430384.723124424</v>
      </c>
    </row>
    <row r="258" spans="1:34" x14ac:dyDescent="0.25">
      <c r="A258" s="27"/>
      <c r="H258" s="15">
        <v>7.0000000000000007E-2</v>
      </c>
      <c r="I258" s="13">
        <f t="shared" ref="I258:J258" si="71">(I$252+I$240+I$210)/I50</f>
        <v>0</v>
      </c>
      <c r="J258" s="13">
        <f t="shared" si="71"/>
        <v>17418719.19630662</v>
      </c>
      <c r="K258" s="13">
        <f t="shared" ref="K258:M258" si="72">(K$252+K$240+K$210)/K50</f>
        <v>16957875.860178784</v>
      </c>
      <c r="L258" s="13">
        <f t="shared" si="72"/>
        <v>16533524.135210719</v>
      </c>
      <c r="M258" s="13">
        <f t="shared" si="72"/>
        <v>16143335.999940507</v>
      </c>
      <c r="N258" s="13">
        <f t="shared" ref="N258:AH258" si="73">(N$252+N$240+N$210)/N50</f>
        <v>15785136.287396291</v>
      </c>
      <c r="O258" s="13">
        <f t="shared" si="73"/>
        <v>15456892.690447586</v>
      </c>
      <c r="P258" s="13">
        <f t="shared" si="73"/>
        <v>15156706.421060486</v>
      </c>
      <c r="Q258" s="13">
        <f t="shared" si="73"/>
        <v>14882803.480678512</v>
      </c>
      <c r="R258" s="13">
        <f t="shared" si="73"/>
        <v>14633526.501749296</v>
      </c>
      <c r="S258" s="13">
        <f t="shared" si="73"/>
        <v>14407327.123032963</v>
      </c>
      <c r="T258" s="13">
        <f t="shared" si="73"/>
        <v>14202758.863772318</v>
      </c>
      <c r="U258" s="13">
        <f t="shared" si="73"/>
        <v>14018470.4640895</v>
      </c>
      <c r="V258" s="13">
        <f t="shared" si="73"/>
        <v>13853199.66110882</v>
      </c>
      <c r="W258" s="13">
        <f t="shared" si="73"/>
        <v>13705767.372300753</v>
      </c>
      <c r="X258" s="13">
        <f t="shared" si="73"/>
        <v>13575072.259406958</v>
      </c>
      <c r="Y258" s="13">
        <f t="shared" si="73"/>
        <v>13460085.648049014</v>
      </c>
      <c r="Z258" s="13">
        <f t="shared" si="73"/>
        <v>13359846.779752266</v>
      </c>
      <c r="AA258" s="13">
        <f t="shared" si="73"/>
        <v>13273458.374638574</v>
      </c>
      <c r="AB258" s="13">
        <f t="shared" si="73"/>
        <v>13200082.484464293</v>
      </c>
      <c r="AC258" s="13">
        <f t="shared" si="73"/>
        <v>13138936.617009407</v>
      </c>
      <c r="AD258" s="13">
        <f t="shared" si="73"/>
        <v>13089290.114066467</v>
      </c>
      <c r="AE258" s="13">
        <f t="shared" si="73"/>
        <v>13050460.766439138</v>
      </c>
      <c r="AF258" s="13">
        <f t="shared" si="73"/>
        <v>13021811.650445595</v>
      </c>
      <c r="AG258" s="13">
        <f t="shared" si="73"/>
        <v>13002748.171436327</v>
      </c>
      <c r="AH258" s="13">
        <f t="shared" si="73"/>
        <v>12992715.300783861</v>
      </c>
    </row>
    <row r="259" spans="1:34" x14ac:dyDescent="0.25">
      <c r="A259" s="27"/>
      <c r="H259" s="15">
        <v>0.08</v>
      </c>
      <c r="I259" s="13">
        <f t="shared" ref="I259:J259" si="74">(I$252+I$240+I$210)/I51</f>
        <v>0</v>
      </c>
      <c r="J259" s="13">
        <f t="shared" si="74"/>
        <v>17257434.759303782</v>
      </c>
      <c r="K259" s="13">
        <f t="shared" ref="K259:M259" si="75">(K$252+K$240+K$210)/K51</f>
        <v>16645294.986555804</v>
      </c>
      <c r="L259" s="13">
        <f t="shared" si="75"/>
        <v>16078498.900678046</v>
      </c>
      <c r="M259" s="13">
        <f t="shared" si="75"/>
        <v>15553687.71005049</v>
      </c>
      <c r="N259" s="13">
        <f t="shared" ref="N259:AH259" si="76">(N$252+N$240+N$210)/N51</f>
        <v>15067751.422432385</v>
      </c>
      <c r="O259" s="13">
        <f t="shared" si="76"/>
        <v>14617810.41537858</v>
      </c>
      <c r="P259" s="13">
        <f t="shared" si="76"/>
        <v>14201198.371810244</v>
      </c>
      <c r="Q259" s="13">
        <f t="shared" si="76"/>
        <v>13815446.479617342</v>
      </c>
      <c r="R259" s="13">
        <f t="shared" si="76"/>
        <v>13458268.801660951</v>
      </c>
      <c r="S259" s="13">
        <f t="shared" si="76"/>
        <v>13127548.729479106</v>
      </c>
      <c r="T259" s="13">
        <f t="shared" si="76"/>
        <v>12821326.440421848</v>
      </c>
      <c r="U259" s="13">
        <f t="shared" si="76"/>
        <v>12537787.28388734</v>
      </c>
      <c r="V259" s="13">
        <f t="shared" si="76"/>
        <v>12275251.027836876</v>
      </c>
      <c r="W259" s="13">
        <f t="shared" si="76"/>
        <v>12032161.901864223</v>
      </c>
      <c r="X259" s="13">
        <f t="shared" si="76"/>
        <v>11807079.37781547</v>
      </c>
      <c r="Y259" s="13">
        <f t="shared" si="76"/>
        <v>11598669.633325884</v>
      </c>
      <c r="Z259" s="13">
        <f t="shared" si="76"/>
        <v>11405697.647687377</v>
      </c>
      <c r="AA259" s="13">
        <f t="shared" si="76"/>
        <v>11227019.883207278</v>
      </c>
      <c r="AB259" s="13">
        <f t="shared" si="76"/>
        <v>11061577.50868867</v>
      </c>
      <c r="AC259" s="13">
        <f t="shared" si="76"/>
        <v>10908390.124875143</v>
      </c>
      <c r="AD259" s="13">
        <f t="shared" si="76"/>
        <v>10766549.954677435</v>
      </c>
      <c r="AE259" s="13">
        <f t="shared" si="76"/>
        <v>10635216.463753626</v>
      </c>
      <c r="AF259" s="13">
        <f t="shared" si="76"/>
        <v>10513611.379564917</v>
      </c>
      <c r="AG259" s="13">
        <f t="shared" si="76"/>
        <v>10401014.079390189</v>
      </c>
      <c r="AH259" s="13">
        <f t="shared" si="76"/>
        <v>10296757.319969142</v>
      </c>
    </row>
    <row r="260" spans="1:34" x14ac:dyDescent="0.25">
      <c r="A260" s="27"/>
      <c r="H260" s="15">
        <v>0.09</v>
      </c>
      <c r="I260" s="13">
        <f t="shared" ref="I260:J260" si="77">(I$252+I$240+I$210)/I52</f>
        <v>0</v>
      </c>
      <c r="J260" s="13">
        <f t="shared" si="77"/>
        <v>17099109.669768885</v>
      </c>
      <c r="K260" s="13">
        <f t="shared" ref="K260:M260" si="78">(K$252+K$240+K$210)/K52</f>
        <v>16341277.731098972</v>
      </c>
      <c r="L260" s="13">
        <f t="shared" si="78"/>
        <v>15640018.877701536</v>
      </c>
      <c r="M260" s="13">
        <f t="shared" si="78"/>
        <v>14990716.985050105</v>
      </c>
      <c r="N260" s="13">
        <f t="shared" ref="N260:AH260" si="79">(N$252+N$240+N$210)/N52</f>
        <v>14389136.571490563</v>
      </c>
      <c r="O260" s="13">
        <f t="shared" si="79"/>
        <v>13831391.373646403</v>
      </c>
      <c r="P260" s="13">
        <f t="shared" si="79"/>
        <v>13313915.516472789</v>
      </c>
      <c r="Q260" s="13">
        <f t="shared" si="79"/>
        <v>12833437.063722741</v>
      </c>
      <c r="R260" s="13">
        <f t="shared" si="79"/>
        <v>12386953.75227808</v>
      </c>
      <c r="S260" s="13">
        <f t="shared" si="79"/>
        <v>11971710.730026346</v>
      </c>
      <c r="T260" s="13">
        <f t="shared" si="79"/>
        <v>11585180.131853726</v>
      </c>
      <c r="U260" s="13">
        <f t="shared" si="79"/>
        <v>11225042.341983257</v>
      </c>
      <c r="V260" s="13">
        <f t="shared" si="79"/>
        <v>10889168.803419255</v>
      </c>
      <c r="W260" s="13">
        <f t="shared" si="79"/>
        <v>10575606.246755509</v>
      </c>
      <c r="X260" s="13">
        <f t="shared" si="79"/>
        <v>10282562.221152505</v>
      </c>
      <c r="Y260" s="13">
        <f t="shared" si="79"/>
        <v>10008391.8199655</v>
      </c>
      <c r="Z260" s="13">
        <f t="shared" si="79"/>
        <v>9751585.5023828615</v>
      </c>
      <c r="AA260" s="13">
        <f t="shared" si="79"/>
        <v>9510757.9205788057</v>
      </c>
      <c r="AB260" s="13">
        <f t="shared" si="79"/>
        <v>9284637.6693567727</v>
      </c>
      <c r="AC260" s="13">
        <f t="shared" si="79"/>
        <v>9072057.8821147755</v>
      </c>
      <c r="AD260" s="13">
        <f t="shared" si="79"/>
        <v>8871947.6032533478</v>
      </c>
      <c r="AE260" s="13">
        <f t="shared" si="79"/>
        <v>8683323.8729164507</v>
      </c>
      <c r="AF260" s="13">
        <f t="shared" si="79"/>
        <v>8505284.4652491882</v>
      </c>
      <c r="AG260" s="13">
        <f t="shared" si="79"/>
        <v>8337001.226212604</v>
      </c>
      <c r="AH260" s="13">
        <f t="shared" si="79"/>
        <v>8177713.9614511309</v>
      </c>
    </row>
    <row r="261" spans="1:34" x14ac:dyDescent="0.25">
      <c r="A261" s="27"/>
      <c r="H261" s="15">
        <v>0.1</v>
      </c>
      <c r="I261" s="13">
        <f t="shared" ref="I261:J261" si="80">(I$252+I$240+I$210)/I53</f>
        <v>0</v>
      </c>
      <c r="J261" s="13">
        <f t="shared" si="80"/>
        <v>16943663.218225531</v>
      </c>
      <c r="K261" s="13">
        <f t="shared" ref="K261:M261" si="81">(K$252+K$240+K$210)/K53</f>
        <v>16045514.109354287</v>
      </c>
      <c r="L261" s="13">
        <f t="shared" si="81"/>
        <v>15217338.848362839</v>
      </c>
      <c r="M261" s="13">
        <f t="shared" si="81"/>
        <v>14452988.468554998</v>
      </c>
      <c r="N261" s="13">
        <f t="shared" ref="N261:AH261" si="82">(N$252+N$240+N$210)/N53</f>
        <v>13746869.140348732</v>
      </c>
      <c r="O261" s="13">
        <f t="shared" si="82"/>
        <v>13093891.774445042</v>
      </c>
      <c r="P261" s="13">
        <f t="shared" si="82"/>
        <v>12489426.20525093</v>
      </c>
      <c r="Q261" s="13">
        <f t="shared" si="82"/>
        <v>11929259.538192963</v>
      </c>
      <c r="R261" s="13">
        <f t="shared" si="82"/>
        <v>11409558.282408673</v>
      </c>
      <c r="S261" s="13">
        <f t="shared" si="82"/>
        <v>10926833.924712928</v>
      </c>
      <c r="T261" s="13">
        <f t="shared" si="82"/>
        <v>10477911.632018028</v>
      </c>
      <c r="U261" s="13">
        <f t="shared" si="82"/>
        <v>10059901.797824202</v>
      </c>
      <c r="V261" s="13">
        <f t="shared" si="82"/>
        <v>9670174.174249839</v>
      </c>
      <c r="W261" s="13">
        <f t="shared" si="82"/>
        <v>9306334.3545731343</v>
      </c>
      <c r="X261" s="13">
        <f t="shared" si="82"/>
        <v>8966202.3926227316</v>
      </c>
      <c r="Y261" s="13">
        <f t="shared" si="82"/>
        <v>8647793.3647783678</v>
      </c>
      <c r="Z261" s="13">
        <f t="shared" si="82"/>
        <v>8349299.6980002942</v>
      </c>
      <c r="AA261" s="13">
        <f t="shared" si="82"/>
        <v>8069075.1033587055</v>
      </c>
      <c r="AB261" s="13">
        <f t="shared" si="82"/>
        <v>7805619.9691276047</v>
      </c>
      <c r="AC261" s="13">
        <f t="shared" si="82"/>
        <v>7557568.0807740148</v>
      </c>
      <c r="AD261" s="13">
        <f t="shared" si="82"/>
        <v>7323674.5472339941</v>
      </c>
      <c r="AE261" s="13">
        <f t="shared" si="82"/>
        <v>7102804.8238309436</v>
      </c>
      <c r="AF261" s="13">
        <f t="shared" si="82"/>
        <v>6893924.7321590781</v>
      </c>
      <c r="AG261" s="13">
        <f t="shared" si="82"/>
        <v>6696091.3863161625</v>
      </c>
      <c r="AH261" s="13">
        <f t="shared" si="82"/>
        <v>6508444.9431070834</v>
      </c>
    </row>
    <row r="262" spans="1:34" x14ac:dyDescent="0.25">
      <c r="A262" s="27"/>
      <c r="H262" s="15">
        <v>0.11</v>
      </c>
      <c r="I262" s="13">
        <f t="shared" ref="I262:J262" si="83">(I$252+I$240+I$210)/I54</f>
        <v>0</v>
      </c>
      <c r="J262" s="13">
        <f t="shared" si="83"/>
        <v>16791017.603646923</v>
      </c>
      <c r="K262" s="13">
        <f t="shared" ref="K262:M262" si="84">(K$252+K$240+K$210)/K54</f>
        <v>15757708.036943989</v>
      </c>
      <c r="L262" s="13">
        <f t="shared" si="84"/>
        <v>14809753.51331678</v>
      </c>
      <c r="M262" s="13">
        <f t="shared" si="84"/>
        <v>13939156.100678736</v>
      </c>
      <c r="N262" s="13">
        <f t="shared" ref="N262:AH262" si="85">(N$252+N$240+N$210)/N54</f>
        <v>13138698.004110824</v>
      </c>
      <c r="O262" s="13">
        <f t="shared" si="85"/>
        <v>12401864.591476368</v>
      </c>
      <c r="P262" s="13">
        <f t="shared" si="85"/>
        <v>11722775.038033398</v>
      </c>
      <c r="Q262" s="13">
        <f t="shared" si="85"/>
        <v>11096119.835254468</v>
      </c>
      <c r="R262" s="13">
        <f t="shared" si="85"/>
        <v>10517104.483856382</v>
      </c>
      <c r="S262" s="13">
        <f t="shared" si="85"/>
        <v>9981398.7584228441</v>
      </c>
      <c r="T262" s="13">
        <f t="shared" si="85"/>
        <v>9485090.99170666</v>
      </c>
      <c r="U262" s="13">
        <f t="shared" si="85"/>
        <v>9024646.8813859746</v>
      </c>
      <c r="V262" s="13">
        <f t="shared" si="85"/>
        <v>8596872.3713178709</v>
      </c>
      <c r="W262" s="13">
        <f t="shared" si="85"/>
        <v>8198880.2037187321</v>
      </c>
      <c r="X262" s="13">
        <f t="shared" si="85"/>
        <v>7828059.7786888285</v>
      </c>
      <c r="Y262" s="13">
        <f t="shared" si="85"/>
        <v>7482049.9935236871</v>
      </c>
      <c r="Z262" s="13">
        <f t="shared" si="85"/>
        <v>7158714.7667101333</v>
      </c>
      <c r="AA262" s="13">
        <f t="shared" si="85"/>
        <v>6856120.9807440732</v>
      </c>
      <c r="AB262" s="13">
        <f t="shared" si="85"/>
        <v>6572518.6042488227</v>
      </c>
      <c r="AC262" s="13">
        <f t="shared" si="85"/>
        <v>6306322.7776041552</v>
      </c>
      <c r="AD262" s="13">
        <f t="shared" si="85"/>
        <v>6056097.6676761201</v>
      </c>
      <c r="AE262" s="13">
        <f t="shared" si="85"/>
        <v>5820541.9164987728</v>
      </c>
      <c r="AF262" s="13">
        <f t="shared" si="85"/>
        <v>5598475.5261116447</v>
      </c>
      <c r="AG262" s="13">
        <f t="shared" si="85"/>
        <v>5388828.0373897329</v>
      </c>
      <c r="AH262" s="13">
        <f t="shared" si="85"/>
        <v>5190627.8747868184</v>
      </c>
    </row>
    <row r="263" spans="1:34" x14ac:dyDescent="0.25">
      <c r="A263" s="27"/>
      <c r="H263" s="15">
        <v>0.12</v>
      </c>
      <c r="I263" s="13">
        <f t="shared" ref="I263:J263" si="86">(I$252+I$240+I$210)/I55</f>
        <v>0</v>
      </c>
      <c r="J263" s="13">
        <f t="shared" si="86"/>
        <v>16641097.803614359</v>
      </c>
      <c r="K263" s="13">
        <f t="shared" ref="K263:M263" si="87">(K$252+K$240+K$210)/K55</f>
        <v>15477576.58826426</v>
      </c>
      <c r="L263" s="13">
        <f t="shared" si="87"/>
        <v>14416595.019225853</v>
      </c>
      <c r="M263" s="13">
        <f t="shared" si="87"/>
        <v>13447956.825146005</v>
      </c>
      <c r="N263" s="13">
        <f t="shared" ref="N263:AH263" si="88">(N$252+N$240+N$210)/N55</f>
        <v>12562529.9737693</v>
      </c>
      <c r="O263" s="13">
        <f t="shared" si="88"/>
        <v>11752133.654125694</v>
      </c>
      <c r="P263" s="13">
        <f t="shared" si="88"/>
        <v>11009437.331776449</v>
      </c>
      <c r="Q263" s="13">
        <f t="shared" si="88"/>
        <v>10327870.584861819</v>
      </c>
      <c r="R263" s="13">
        <f t="shared" si="88"/>
        <v>9701542.5671042185</v>
      </c>
      <c r="S263" s="13">
        <f t="shared" si="88"/>
        <v>9125170.0675025657</v>
      </c>
      <c r="T263" s="13">
        <f t="shared" si="88"/>
        <v>8594013.2467964161</v>
      </c>
      <c r="U263" s="13">
        <f t="shared" si="88"/>
        <v>8103818.2293001888</v>
      </c>
      <c r="V263" s="13">
        <f t="shared" si="88"/>
        <v>7650765.8166753761</v>
      </c>
      <c r="W263" s="13">
        <f t="shared" si="88"/>
        <v>7231425.6687521953</v>
      </c>
      <c r="X263" s="13">
        <f t="shared" si="88"/>
        <v>6842715.3666419862</v>
      </c>
      <c r="Y263" s="13">
        <f t="shared" si="88"/>
        <v>6481863.8359987233</v>
      </c>
      <c r="Z263" s="13">
        <f t="shared" si="88"/>
        <v>6146378.6641974496</v>
      </c>
      <c r="AA263" s="13">
        <f t="shared" si="88"/>
        <v>5834016.8951177904</v>
      </c>
      <c r="AB263" s="13">
        <f t="shared" si="88"/>
        <v>5542758.9297936559</v>
      </c>
      <c r="AC263" s="13">
        <f t="shared" si="88"/>
        <v>5270785.2009885889</v>
      </c>
      <c r="AD263" s="13">
        <f t="shared" si="88"/>
        <v>5016455.3252916681</v>
      </c>
      <c r="AE263" s="13">
        <f t="shared" si="88"/>
        <v>4778289.4680578709</v>
      </c>
      <c r="AF263" s="13">
        <f t="shared" si="88"/>
        <v>4554951.6848474294</v>
      </c>
      <c r="AG263" s="13">
        <f t="shared" si="88"/>
        <v>4345235.0283147888</v>
      </c>
      <c r="AH263" s="13">
        <f t="shared" si="88"/>
        <v>4148048.2320845886</v>
      </c>
    </row>
    <row r="264" spans="1:34" x14ac:dyDescent="0.25">
      <c r="A264" s="27"/>
      <c r="H264" t="s">
        <v>72</v>
      </c>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row>
    <row r="265" spans="1:34" x14ac:dyDescent="0.25">
      <c r="A265" s="27"/>
      <c r="G265" t="s">
        <v>29</v>
      </c>
      <c r="H265" s="15">
        <v>0.06</v>
      </c>
      <c r="I265" s="13">
        <f>(I$252+I$240+I$211)/I49</f>
        <v>0</v>
      </c>
      <c r="J265" s="13">
        <f>(J$252+J$240+J$211)/J49</f>
        <v>23183393.957505267</v>
      </c>
      <c r="K265" s="13">
        <f>(K$252+K$240+K$211)/K49</f>
        <v>22362639.361164365</v>
      </c>
      <c r="L265" s="13">
        <f t="shared" ref="L265:AH265" si="89">(L$252+L$240+L$211)/L49</f>
        <v>21579992.256351251</v>
      </c>
      <c r="M265" s="13">
        <f t="shared" si="89"/>
        <v>20833636.858692605</v>
      </c>
      <c r="N265" s="13">
        <f t="shared" si="89"/>
        <v>20121852.485734019</v>
      </c>
      <c r="O265" s="13">
        <f t="shared" si="89"/>
        <v>19443008.428472869</v>
      </c>
      <c r="P265" s="13">
        <f t="shared" si="89"/>
        <v>18795559.10667906</v>
      </c>
      <c r="Q265" s="13">
        <f t="shared" si="89"/>
        <v>18178039.492137611</v>
      </c>
      <c r="R265" s="13">
        <f t="shared" si="89"/>
        <v>17589060.784839634</v>
      </c>
      <c r="S265" s="13">
        <f t="shared" si="89"/>
        <v>17027306.327990703</v>
      </c>
      <c r="T265" s="13">
        <f t="shared" si="89"/>
        <v>16491527.748500442</v>
      </c>
      <c r="U265" s="13">
        <f t="shared" si="89"/>
        <v>15980541.310367189</v>
      </c>
      <c r="V265" s="13">
        <f t="shared" si="89"/>
        <v>15493224.469079196</v>
      </c>
      <c r="W265" s="13">
        <f t="shared" si="89"/>
        <v>15028512.615821704</v>
      </c>
      <c r="X265" s="13">
        <f t="shared" si="89"/>
        <v>14585396.000909215</v>
      </c>
      <c r="Y265" s="13">
        <f t="shared" si="89"/>
        <v>14162916.826457063</v>
      </c>
      <c r="Z265" s="13">
        <f t="shared" si="89"/>
        <v>13760166.49886707</v>
      </c>
      <c r="AA265" s="13">
        <f t="shared" si="89"/>
        <v>13376283.032231934</v>
      </c>
      <c r="AB265" s="13">
        <f t="shared" si="89"/>
        <v>13010448.594262196</v>
      </c>
      <c r="AC265" s="13">
        <f t="shared" si="89"/>
        <v>12661887.186811203</v>
      </c>
      <c r="AD265" s="13">
        <f t="shared" si="89"/>
        <v>12329862.453518329</v>
      </c>
      <c r="AE265" s="13">
        <f t="shared" si="89"/>
        <v>12013675.607510453</v>
      </c>
      <c r="AF265" s="13">
        <f t="shared" si="89"/>
        <v>11712663.472497731</v>
      </c>
      <c r="AG265" s="13">
        <f t="shared" si="89"/>
        <v>11426196.630973719</v>
      </c>
      <c r="AH265" s="13">
        <f t="shared" si="89"/>
        <v>11153677.673582358</v>
      </c>
    </row>
    <row r="266" spans="1:34" x14ac:dyDescent="0.25">
      <c r="A266" s="27"/>
      <c r="H266" s="15">
        <v>7.0000000000000007E-2</v>
      </c>
      <c r="I266" s="13">
        <f t="shared" ref="I266:J266" si="90">(I$252+I$240+I$211)/I50</f>
        <v>0</v>
      </c>
      <c r="J266" s="13">
        <f t="shared" si="90"/>
        <v>22966726.724257555</v>
      </c>
      <c r="K266" s="13">
        <f t="shared" ref="K266:M266" si="91">(K$252+K$240+K$211)/K50</f>
        <v>21946599.341605626</v>
      </c>
      <c r="L266" s="13">
        <f t="shared" si="91"/>
        <v>20980582.769086838</v>
      </c>
      <c r="M266" s="13">
        <f t="shared" si="91"/>
        <v>20065659.588867832</v>
      </c>
      <c r="N266" s="13">
        <f t="shared" ref="N266:AH266" si="92">(N$252+N$240+N$211)/N50</f>
        <v>19198990.72219184</v>
      </c>
      <c r="O266" s="13">
        <f t="shared" si="92"/>
        <v>18377904.47935069</v>
      </c>
      <c r="P266" s="13">
        <f t="shared" si="92"/>
        <v>17599886.299250688</v>
      </c>
      <c r="Q266" s="13">
        <f t="shared" si="92"/>
        <v>16862569.134459805</v>
      </c>
      <c r="R266" s="13">
        <f t="shared" si="92"/>
        <v>16163724.440471668</v>
      </c>
      <c r="S266" s="13">
        <f t="shared" si="92"/>
        <v>15501253.730585761</v>
      </c>
      <c r="T266" s="13">
        <f t="shared" si="92"/>
        <v>14873180.660293564</v>
      </c>
      <c r="U266" s="13">
        <f t="shared" si="92"/>
        <v>14277643.607389607</v>
      </c>
      <c r="V266" s="13">
        <f t="shared" si="92"/>
        <v>13712888.71620395</v>
      </c>
      <c r="W266" s="13">
        <f t="shared" si="92"/>
        <v>13177263.37638953</v>
      </c>
      <c r="X266" s="13">
        <f t="shared" si="92"/>
        <v>12669210.108602</v>
      </c>
      <c r="Y266" s="13">
        <f t="shared" si="92"/>
        <v>12187260.831191028</v>
      </c>
      <c r="Z266" s="13">
        <f t="shared" si="92"/>
        <v>11730031.48368725</v>
      </c>
      <c r="AA266" s="13">
        <f t="shared" si="92"/>
        <v>11296216.984427059</v>
      </c>
      <c r="AB266" s="13">
        <f t="shared" si="92"/>
        <v>10884586.501113942</v>
      </c>
      <c r="AC266" s="13">
        <f t="shared" si="92"/>
        <v>10493979.014477486</v>
      </c>
      <c r="AD266" s="13">
        <f t="shared" si="92"/>
        <v>10123299.156465461</v>
      </c>
      <c r="AE266" s="13">
        <f t="shared" si="92"/>
        <v>9771513.3055960294</v>
      </c>
      <c r="AF266" s="13">
        <f t="shared" si="92"/>
        <v>9437645.9232116621</v>
      </c>
      <c r="AG266" s="13">
        <f t="shared" si="92"/>
        <v>9120776.1154190507</v>
      </c>
      <c r="AH266" s="13">
        <f t="shared" si="92"/>
        <v>8820034.4064741619</v>
      </c>
    </row>
    <row r="267" spans="1:34" x14ac:dyDescent="0.25">
      <c r="A267" s="27"/>
      <c r="H267" s="15">
        <v>0.08</v>
      </c>
      <c r="I267" s="13">
        <f t="shared" ref="I267:J267" si="93">(I$252+I$240+I$211)/I51</f>
        <v>0</v>
      </c>
      <c r="J267" s="13">
        <f t="shared" si="93"/>
        <v>22754071.847181097</v>
      </c>
      <c r="K267" s="13">
        <f t="shared" ref="K267:M267" si="94">(K$252+K$240+K$211)/K51</f>
        <v>21542062.402438514</v>
      </c>
      <c r="L267" s="13">
        <f t="shared" si="94"/>
        <v>20403168.388639979</v>
      </c>
      <c r="M267" s="13">
        <f t="shared" si="94"/>
        <v>19332745.285273165</v>
      </c>
      <c r="N267" s="13">
        <f t="shared" ref="N267:AH267" si="95">(N$252+N$240+N$211)/N51</f>
        <v>18326456.895690762</v>
      </c>
      <c r="O267" s="13">
        <f t="shared" si="95"/>
        <v>17380254.161763608</v>
      </c>
      <c r="P267" s="13">
        <f t="shared" si="95"/>
        <v>16490355.47126976</v>
      </c>
      <c r="Q267" s="13">
        <f t="shared" si="95"/>
        <v>15653228.350990487</v>
      </c>
      <c r="R267" s="13">
        <f t="shared" si="95"/>
        <v>14865572.446248015</v>
      </c>
      <c r="S267" s="13">
        <f t="shared" si="95"/>
        <v>14124303.694816492</v>
      </c>
      <c r="T267" s="13">
        <f t="shared" si="95"/>
        <v>13426539.609808143</v>
      </c>
      <c r="U267" s="13">
        <f t="shared" si="95"/>
        <v>12769585.592320289</v>
      </c>
      <c r="V267" s="13">
        <f t="shared" si="95"/>
        <v>12150922.200360611</v>
      </c>
      <c r="W267" s="13">
        <f t="shared" si="95"/>
        <v>11568193.305881949</v>
      </c>
      <c r="X267" s="13">
        <f t="shared" si="95"/>
        <v>11019195.076683946</v>
      </c>
      <c r="Y267" s="13">
        <f t="shared" si="95"/>
        <v>10501865.724505724</v>
      </c>
      <c r="Z267" s="13">
        <f t="shared" si="95"/>
        <v>10014275.964867871</v>
      </c>
      <c r="AA267" s="13">
        <f t="shared" si="95"/>
        <v>9554620.1381476521</v>
      </c>
      <c r="AB267" s="13">
        <f t="shared" si="95"/>
        <v>9121207.9450111538</v>
      </c>
      <c r="AC267" s="13">
        <f t="shared" si="95"/>
        <v>8712456.752700936</v>
      </c>
      <c r="AD267" s="13">
        <f t="shared" si="95"/>
        <v>8326884.4318073047</v>
      </c>
      <c r="AE267" s="13">
        <f t="shared" si="95"/>
        <v>7963102.6860531317</v>
      </c>
      <c r="AF267" s="13">
        <f t="shared" si="95"/>
        <v>7619810.840313239</v>
      </c>
      <c r="AG267" s="13">
        <f t="shared" si="95"/>
        <v>7295790.0545850666</v>
      </c>
      <c r="AH267" s="13">
        <f t="shared" si="95"/>
        <v>6989897.9339417517</v>
      </c>
    </row>
    <row r="268" spans="1:34" x14ac:dyDescent="0.25">
      <c r="A268" s="27"/>
      <c r="H268" s="15">
        <v>0.09</v>
      </c>
      <c r="I268" s="13">
        <f t="shared" ref="I268:J268" si="96">(I$252+I$240+I$211)/I52</f>
        <v>0</v>
      </c>
      <c r="J268" s="13">
        <f t="shared" si="96"/>
        <v>22545318.894454665</v>
      </c>
      <c r="K268" s="13">
        <f t="shared" ref="K268:M268" si="97">(K$252+K$240+K$211)/K52</f>
        <v>21148608.354687553</v>
      </c>
      <c r="L268" s="13">
        <f t="shared" si="97"/>
        <v>19846749.421974678</v>
      </c>
      <c r="M268" s="13">
        <f t="shared" si="97"/>
        <v>18632990.356899161</v>
      </c>
      <c r="N268" s="13">
        <f t="shared" ref="N268:AH268" si="98">(N$252+N$240+N$211)/N52</f>
        <v>17501077.88153702</v>
      </c>
      <c r="O268" s="13">
        <f t="shared" si="98"/>
        <v>16445219.26703161</v>
      </c>
      <c r="P268" s="13">
        <f t="shared" si="98"/>
        <v>15460047.372967154</v>
      </c>
      <c r="Q268" s="13">
        <f t="shared" si="98"/>
        <v>14540588.404644957</v>
      </c>
      <c r="R268" s="13">
        <f t="shared" si="98"/>
        <v>13682232.173137156</v>
      </c>
      <c r="S268" s="13">
        <f t="shared" si="98"/>
        <v>12880704.660244279</v>
      </c>
      <c r="T268" s="13">
        <f t="shared" si="98"/>
        <v>12132042.706337841</v>
      </c>
      <c r="U268" s="13">
        <f t="shared" si="98"/>
        <v>11432570.653641867</v>
      </c>
      <c r="V268" s="13">
        <f t="shared" si="98"/>
        <v>10778878.790901374</v>
      </c>
      <c r="W268" s="13">
        <f t="shared" si="98"/>
        <v>10167803.457698267</v>
      </c>
      <c r="X268" s="13">
        <f t="shared" si="98"/>
        <v>9596408.6779929549</v>
      </c>
      <c r="Y268" s="13">
        <f t="shared" si="98"/>
        <v>9061969.2028748728</v>
      </c>
      <c r="Z268" s="13">
        <f t="shared" si="98"/>
        <v>8561954.8520705551</v>
      </c>
      <c r="AA268" s="13">
        <f t="shared" si="98"/>
        <v>8094016.0525528342</v>
      </c>
      <c r="AB268" s="13">
        <f t="shared" si="98"/>
        <v>7655970.4806811363</v>
      </c>
      <c r="AC268" s="13">
        <f t="shared" si="98"/>
        <v>7245790.7217385406</v>
      </c>
      <c r="AD268" s="13">
        <f t="shared" si="98"/>
        <v>6861592.8675690386</v>
      </c>
      <c r="AE268" s="13">
        <f t="shared" si="98"/>
        <v>6501625.9793066392</v>
      </c>
      <c r="AF268" s="13">
        <f t="shared" si="98"/>
        <v>6164262.3479711991</v>
      </c>
      <c r="AG268" s="13">
        <f t="shared" si="98"/>
        <v>5847988.4910252504</v>
      </c>
      <c r="AH268" s="13">
        <f t="shared" si="98"/>
        <v>5551396.8278787397</v>
      </c>
    </row>
    <row r="269" spans="1:34" x14ac:dyDescent="0.25">
      <c r="A269" s="27"/>
      <c r="H269" s="15">
        <v>0.1</v>
      </c>
      <c r="I269" s="13">
        <f t="shared" ref="I269:J269" si="99">(I$252+I$240+I$211)/I53</f>
        <v>0</v>
      </c>
      <c r="J269" s="13">
        <f t="shared" si="99"/>
        <v>22340361.449959621</v>
      </c>
      <c r="K269" s="13">
        <f t="shared" ref="K269:M269" si="100">(K$252+K$240+K$211)/K53</f>
        <v>20765836.021656428</v>
      </c>
      <c r="L269" s="13">
        <f t="shared" si="100"/>
        <v>19310380.20825728</v>
      </c>
      <c r="M269" s="13">
        <f t="shared" si="100"/>
        <v>17964610.700844333</v>
      </c>
      <c r="N269" s="13">
        <f t="shared" ref="N269:AH269" si="101">(N$252+N$240+N$211)/N53</f>
        <v>16719907.150594162</v>
      </c>
      <c r="O269" s="13">
        <f t="shared" si="101"/>
        <v>15568348.510462388</v>
      </c>
      <c r="P269" s="13">
        <f t="shared" si="101"/>
        <v>14502654.801696585</v>
      </c>
      <c r="Q269" s="13">
        <f t="shared" si="101"/>
        <v>13516133.835056327</v>
      </c>
      <c r="R269" s="13">
        <f t="shared" si="101"/>
        <v>12602632.457891082</v>
      </c>
      <c r="S269" s="13">
        <f t="shared" si="101"/>
        <v>11756491.935840096</v>
      </c>
      <c r="T269" s="13">
        <f t="shared" si="101"/>
        <v>10972507.112199448</v>
      </c>
      <c r="U269" s="13">
        <f t="shared" si="101"/>
        <v>10245889.01924835</v>
      </c>
      <c r="V269" s="13">
        <f t="shared" si="101"/>
        <v>9572230.644309042</v>
      </c>
      <c r="W269" s="13">
        <f t="shared" si="101"/>
        <v>8947475.5792799015</v>
      </c>
      <c r="X269" s="13">
        <f t="shared" si="101"/>
        <v>8367889.3060529362</v>
      </c>
      <c r="Y269" s="13">
        <f t="shared" si="101"/>
        <v>7830032.8918095231</v>
      </c>
      <c r="Z269" s="13">
        <f t="shared" si="101"/>
        <v>7330738.8878676919</v>
      </c>
      <c r="AA269" s="13">
        <f t="shared" si="101"/>
        <v>6867089.2436998412</v>
      </c>
      <c r="AB269" s="13">
        <f t="shared" si="101"/>
        <v>6436395.0641055228</v>
      </c>
      <c r="AC269" s="13">
        <f t="shared" si="101"/>
        <v>6036178.0524502723</v>
      </c>
      <c r="AD269" s="13">
        <f t="shared" si="101"/>
        <v>5664153.4964961037</v>
      </c>
      <c r="AE269" s="13">
        <f t="shared" si="101"/>
        <v>5318214.6657687053</v>
      </c>
      <c r="AF269" s="13">
        <f t="shared" si="101"/>
        <v>4996418.5007362468</v>
      </c>
      <c r="AG269" s="13">
        <f t="shared" si="101"/>
        <v>4696972.4844120638</v>
      </c>
      <c r="AH269" s="13">
        <f t="shared" si="101"/>
        <v>4418222.5964255501</v>
      </c>
    </row>
    <row r="270" spans="1:34" x14ac:dyDescent="0.25">
      <c r="A270" s="27"/>
      <c r="H270" s="15">
        <v>0.11</v>
      </c>
      <c r="I270" s="13">
        <f t="shared" ref="I270:J270" si="102">(I$252+I$240+I$211)/I54</f>
        <v>0</v>
      </c>
      <c r="J270" s="13">
        <f t="shared" si="102"/>
        <v>22139096.932392418</v>
      </c>
      <c r="K270" s="13">
        <f t="shared" ref="K270:M270" si="103">(K$252+K$240+K$211)/K54</f>
        <v>20393362.215895042</v>
      </c>
      <c r="L270" s="13">
        <f t="shared" si="103"/>
        <v>18793165.742214415</v>
      </c>
      <c r="M270" s="13">
        <f t="shared" si="103"/>
        <v>17325933.206949331</v>
      </c>
      <c r="N270" s="13">
        <f t="shared" ref="N270:AH270" si="104">(N$252+N$240+N$211)/N54</f>
        <v>15980206.726755602</v>
      </c>
      <c r="O270" s="13">
        <f t="shared" si="104"/>
        <v>14745543.453817841</v>
      </c>
      <c r="P270" s="13">
        <f t="shared" si="104"/>
        <v>13612423.573395716</v>
      </c>
      <c r="Q270" s="13">
        <f t="shared" si="104"/>
        <v>12572166.802386539</v>
      </c>
      <c r="R270" s="13">
        <f t="shared" si="104"/>
        <v>11616856.590814404</v>
      </c>
      <c r="S270" s="13">
        <f t="shared" si="104"/>
        <v>10739271.304051185</v>
      </c>
      <c r="T270" s="13">
        <f t="shared" si="104"/>
        <v>9932821.732179042</v>
      </c>
      <c r="U270" s="13">
        <f t="shared" si="104"/>
        <v>9191494.3349233549</v>
      </c>
      <c r="V270" s="13">
        <f t="shared" si="104"/>
        <v>8509799.6866562515</v>
      </c>
      <c r="W270" s="13">
        <f t="shared" si="104"/>
        <v>7882725.6366698248</v>
      </c>
      <c r="X270" s="13">
        <f t="shared" si="104"/>
        <v>7305694.745763205</v>
      </c>
      <c r="Y270" s="13">
        <f t="shared" si="104"/>
        <v>6774525.6016481081</v>
      </c>
      <c r="Z270" s="13">
        <f t="shared" si="104"/>
        <v>6285397.6531760637</v>
      </c>
      <c r="AA270" s="13">
        <f t="shared" si="104"/>
        <v>5834819.2373094885</v>
      </c>
      <c r="AB270" s="13">
        <f t="shared" si="104"/>
        <v>5419598.5034430102</v>
      </c>
      <c r="AC270" s="13">
        <f t="shared" si="104"/>
        <v>5036816.9674421074</v>
      </c>
      <c r="AD270" s="13">
        <f t="shared" si="104"/>
        <v>4683805.4528849907</v>
      </c>
      <c r="AE270" s="13">
        <f t="shared" si="104"/>
        <v>4358122.1997241285</v>
      </c>
      <c r="AF270" s="13">
        <f t="shared" si="104"/>
        <v>4057532.9411556809</v>
      </c>
      <c r="AG270" s="13">
        <f t="shared" si="104"/>
        <v>3779992.7681053821</v>
      </c>
      <c r="AH270" s="13">
        <f t="shared" si="104"/>
        <v>3523629.6175951422</v>
      </c>
    </row>
    <row r="271" spans="1:34" x14ac:dyDescent="0.25">
      <c r="A271" s="27"/>
      <c r="H271" s="15">
        <v>0.12</v>
      </c>
      <c r="I271" s="13">
        <f t="shared" ref="I271:J271" si="105">(I$252+I$240+I$211)/I55</f>
        <v>0</v>
      </c>
      <c r="J271" s="13">
        <f t="shared" si="105"/>
        <v>21941426.424067486</v>
      </c>
      <c r="K271" s="13">
        <f t="shared" ref="K271:M271" si="106">(K$252+K$240+K$211)/K55</f>
        <v>20030820.779818464</v>
      </c>
      <c r="L271" s="13">
        <f t="shared" si="106"/>
        <v>18294258.536516063</v>
      </c>
      <c r="M271" s="13">
        <f t="shared" si="106"/>
        <v>16715387.935936289</v>
      </c>
      <c r="N271" s="13">
        <f t="shared" ref="N271:AH271" si="107">(N$252+N$240+N$211)/N55</f>
        <v>15279430.726628009</v>
      </c>
      <c r="O271" s="13">
        <f t="shared" si="107"/>
        <v>13973027.700293263</v>
      </c>
      <c r="P271" s="13">
        <f t="shared" si="107"/>
        <v>12784099.65035359</v>
      </c>
      <c r="Q271" s="13">
        <f t="shared" si="107"/>
        <v>11701722.19065319</v>
      </c>
      <c r="R271" s="13">
        <f t="shared" si="107"/>
        <v>10716013.032363266</v>
      </c>
      <c r="S271" s="13">
        <f t="shared" si="107"/>
        <v>9818030.4606928322</v>
      </c>
      <c r="T271" s="13">
        <f t="shared" si="107"/>
        <v>8999681.8817079794</v>
      </c>
      <c r="U271" s="13">
        <f t="shared" si="107"/>
        <v>8253641.4249619888</v>
      </c>
      <c r="V271" s="13">
        <f t="shared" si="107"/>
        <v>7573275.6911271764</v>
      </c>
      <c r="W271" s="13">
        <f t="shared" si="107"/>
        <v>6952576.8266366906</v>
      </c>
      <c r="X271" s="13">
        <f t="shared" si="107"/>
        <v>6386102.1905996194</v>
      </c>
      <c r="Y271" s="13">
        <f t="shared" si="107"/>
        <v>5868919.9539403412</v>
      </c>
      <c r="Z271" s="13">
        <f t="shared" si="107"/>
        <v>5396560.0377219729</v>
      </c>
      <c r="AA271" s="13">
        <f t="shared" si="107"/>
        <v>4964969.857741273</v>
      </c>
      <c r="AB271" s="13">
        <f t="shared" si="107"/>
        <v>4570474.396441563</v>
      </c>
      <c r="AC271" s="13">
        <f t="shared" si="107"/>
        <v>4209740.1716199443</v>
      </c>
      <c r="AD271" s="13">
        <f t="shared" si="107"/>
        <v>3879742.7148778331</v>
      </c>
      <c r="AE271" s="13">
        <f t="shared" si="107"/>
        <v>3577737.2117916942</v>
      </c>
      <c r="AF271" s="13">
        <f t="shared" si="107"/>
        <v>3301231.9908232908</v>
      </c>
      <c r="AG271" s="13">
        <f t="shared" si="107"/>
        <v>3047964.5794568891</v>
      </c>
      <c r="AH271" s="13">
        <f t="shared" si="107"/>
        <v>2815880.0743131135</v>
      </c>
    </row>
    <row r="272" spans="1:34" x14ac:dyDescent="0.25">
      <c r="A272" s="27"/>
    </row>
    <row r="273" spans="1:11" x14ac:dyDescent="0.25">
      <c r="A273" s="27">
        <v>53</v>
      </c>
      <c r="H273" t="s">
        <v>112</v>
      </c>
      <c r="K273" t="s">
        <v>61</v>
      </c>
    </row>
    <row r="274" spans="1:11" x14ac:dyDescent="0.25">
      <c r="A274" s="27"/>
      <c r="H274" t="s">
        <v>71</v>
      </c>
    </row>
    <row r="275" spans="1:11" x14ac:dyDescent="0.25">
      <c r="A275" s="27"/>
      <c r="G275" t="s">
        <v>29</v>
      </c>
      <c r="H275" s="15">
        <v>0.06</v>
      </c>
      <c r="I275" s="13">
        <f>SUM(I257:AH257)</f>
        <v>403386955.6950956</v>
      </c>
    </row>
    <row r="276" spans="1:11" x14ac:dyDescent="0.25">
      <c r="A276" s="27"/>
      <c r="H276" s="15">
        <v>7.0000000000000007E-2</v>
      </c>
      <c r="I276" s="13">
        <f t="shared" ref="I276:I281" si="108">SUM(I258:AH258)</f>
        <v>358320552.22376508</v>
      </c>
    </row>
    <row r="277" spans="1:11" x14ac:dyDescent="0.25">
      <c r="A277" s="27"/>
      <c r="H277" s="15">
        <v>0.08</v>
      </c>
      <c r="I277" s="13">
        <f t="shared" si="108"/>
        <v>320111050.60393214</v>
      </c>
    </row>
    <row r="278" spans="1:11" x14ac:dyDescent="0.25">
      <c r="A278" s="27"/>
      <c r="H278" s="15">
        <v>0.09</v>
      </c>
      <c r="I278" s="13">
        <f t="shared" si="108"/>
        <v>287557929.93990213</v>
      </c>
    </row>
    <row r="279" spans="1:11" x14ac:dyDescent="0.25">
      <c r="A279" s="27"/>
      <c r="H279" s="15">
        <v>0.1</v>
      </c>
      <c r="I279" s="13">
        <f t="shared" si="108"/>
        <v>259690164.50983107</v>
      </c>
    </row>
    <row r="280" spans="1:11" x14ac:dyDescent="0.25">
      <c r="A280" s="27"/>
      <c r="H280" s="15">
        <v>0.11</v>
      </c>
      <c r="I280" s="13">
        <f t="shared" si="108"/>
        <v>235719444.33785272</v>
      </c>
    </row>
    <row r="281" spans="1:11" x14ac:dyDescent="0.25">
      <c r="A281" s="27"/>
      <c r="H281" s="15">
        <v>0.12</v>
      </c>
      <c r="I281" s="13">
        <f t="shared" si="108"/>
        <v>215003432.00824922</v>
      </c>
    </row>
    <row r="282" spans="1:11" x14ac:dyDescent="0.25">
      <c r="A282" s="27"/>
      <c r="H282" t="s">
        <v>72</v>
      </c>
    </row>
    <row r="283" spans="1:11" x14ac:dyDescent="0.25">
      <c r="A283" s="27"/>
      <c r="G283" t="s">
        <v>29</v>
      </c>
      <c r="H283" s="15">
        <v>0.06</v>
      </c>
      <c r="I283" s="13">
        <f>SUM(I265:AH265)</f>
        <v>402301469.18095714</v>
      </c>
    </row>
    <row r="284" spans="1:11" x14ac:dyDescent="0.25">
      <c r="A284" s="27"/>
      <c r="H284" s="15">
        <v>7.0000000000000007E-2</v>
      </c>
      <c r="I284" s="13">
        <f t="shared" ref="I284:I289" si="109">SUM(I266:AH266)</f>
        <v>362239427.42107004</v>
      </c>
    </row>
    <row r="285" spans="1:11" x14ac:dyDescent="0.25">
      <c r="A285" s="27"/>
      <c r="H285" s="15">
        <v>0.08</v>
      </c>
      <c r="I285" s="13">
        <f t="shared" si="109"/>
        <v>327906567.20130062</v>
      </c>
    </row>
    <row r="286" spans="1:11" x14ac:dyDescent="0.25">
      <c r="A286" s="27"/>
      <c r="H286" s="15">
        <v>0.09</v>
      </c>
      <c r="I286" s="13">
        <f t="shared" si="109"/>
        <v>298337808.89781928</v>
      </c>
    </row>
    <row r="287" spans="1:11" x14ac:dyDescent="0.25">
      <c r="A287" s="27"/>
      <c r="H287" s="15">
        <v>0.1</v>
      </c>
      <c r="I287" s="13">
        <f t="shared" si="109"/>
        <v>272747764.61711949</v>
      </c>
    </row>
    <row r="288" spans="1:11" x14ac:dyDescent="0.25">
      <c r="A288" s="27"/>
      <c r="H288" s="15">
        <v>0.11</v>
      </c>
      <c r="I288" s="13">
        <f t="shared" si="109"/>
        <v>250494803.6273483</v>
      </c>
    </row>
    <row r="289" spans="1:11" x14ac:dyDescent="0.25">
      <c r="A289" s="27"/>
      <c r="H289" s="15">
        <v>0.12</v>
      </c>
      <c r="I289" s="13">
        <f t="shared" si="109"/>
        <v>231052716.44108379</v>
      </c>
    </row>
    <row r="290" spans="1:11" x14ac:dyDescent="0.25">
      <c r="A290" s="27"/>
    </row>
    <row r="291" spans="1:11" x14ac:dyDescent="0.25">
      <c r="A291" s="27">
        <v>54</v>
      </c>
      <c r="H291" t="s">
        <v>113</v>
      </c>
      <c r="K291" t="s">
        <v>40</v>
      </c>
    </row>
    <row r="292" spans="1:11" x14ac:dyDescent="0.25">
      <c r="H292" t="s">
        <v>71</v>
      </c>
    </row>
    <row r="293" spans="1:11" x14ac:dyDescent="0.25">
      <c r="G293" t="s">
        <v>29</v>
      </c>
      <c r="H293" s="15">
        <v>0.06</v>
      </c>
      <c r="I293" s="18">
        <f>I275/$I224</f>
        <v>5.1460596401936245</v>
      </c>
    </row>
    <row r="294" spans="1:11" x14ac:dyDescent="0.25">
      <c r="H294" s="15">
        <v>7.0000000000000007E-2</v>
      </c>
      <c r="I294" s="18">
        <f t="shared" ref="I294:I299" si="110">I276/$I225</f>
        <v>5.0142974424520235</v>
      </c>
    </row>
    <row r="295" spans="1:11" x14ac:dyDescent="0.25">
      <c r="H295" s="15">
        <v>0.08</v>
      </c>
      <c r="I295" s="18">
        <f t="shared" si="110"/>
        <v>4.8903477465132363</v>
      </c>
    </row>
    <row r="296" spans="1:11" x14ac:dyDescent="0.25">
      <c r="H296" s="15">
        <v>0.09</v>
      </c>
      <c r="I296" s="18">
        <f t="shared" si="110"/>
        <v>4.7741674256463833</v>
      </c>
    </row>
    <row r="297" spans="1:11" x14ac:dyDescent="0.25">
      <c r="H297" s="15">
        <v>0.1</v>
      </c>
      <c r="I297" s="18">
        <f t="shared" si="110"/>
        <v>4.6656172196277685</v>
      </c>
    </row>
    <row r="298" spans="1:11" x14ac:dyDescent="0.25">
      <c r="H298" s="15">
        <v>0.11</v>
      </c>
      <c r="I298" s="18">
        <f t="shared" si="110"/>
        <v>4.5644787797658442</v>
      </c>
    </row>
    <row r="299" spans="1:11" x14ac:dyDescent="0.25">
      <c r="H299" s="15">
        <v>0.12</v>
      </c>
      <c r="I299" s="18">
        <f t="shared" si="110"/>
        <v>4.4704714758630697</v>
      </c>
    </row>
    <row r="300" spans="1:11" x14ac:dyDescent="0.25">
      <c r="H300" t="s">
        <v>72</v>
      </c>
    </row>
    <row r="301" spans="1:11" x14ac:dyDescent="0.25">
      <c r="G301" t="s">
        <v>29</v>
      </c>
      <c r="H301" s="15">
        <v>0.06</v>
      </c>
      <c r="I301" s="18">
        <f>I283/$I224</f>
        <v>5.13221194814132</v>
      </c>
    </row>
    <row r="302" spans="1:11" x14ac:dyDescent="0.25">
      <c r="H302" s="15">
        <v>7.0000000000000007E-2</v>
      </c>
      <c r="I302" s="18">
        <f t="shared" ref="I302:I307" si="111">I284/$I225</f>
        <v>5.0691377404957247</v>
      </c>
    </row>
    <row r="303" spans="1:11" x14ac:dyDescent="0.25">
      <c r="H303" s="15">
        <v>0.08</v>
      </c>
      <c r="I303" s="18">
        <f t="shared" si="111"/>
        <v>5.0094401269634705</v>
      </c>
    </row>
    <row r="304" spans="1:11" x14ac:dyDescent="0.25">
      <c r="H304" s="15">
        <v>0.09</v>
      </c>
      <c r="I304" s="18">
        <f t="shared" si="111"/>
        <v>4.953139874724922</v>
      </c>
    </row>
    <row r="305" spans="8:9" x14ac:dyDescent="0.25">
      <c r="H305" s="15">
        <v>0.1</v>
      </c>
      <c r="I305" s="18">
        <f t="shared" si="111"/>
        <v>4.9002112560348419</v>
      </c>
    </row>
    <row r="306" spans="8:9" x14ac:dyDescent="0.25">
      <c r="H306" s="15">
        <v>0.11</v>
      </c>
      <c r="I306" s="18">
        <f t="shared" si="111"/>
        <v>4.8505893046305451</v>
      </c>
    </row>
    <row r="307" spans="8:9" x14ac:dyDescent="0.25">
      <c r="H307" s="15">
        <v>0.12</v>
      </c>
      <c r="I307" s="18">
        <f t="shared" si="111"/>
        <v>4.8041771641622564</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3" sqref="A13"/>
    </sheetView>
  </sheetViews>
  <sheetFormatPr defaultRowHeight="15" x14ac:dyDescent="0.25"/>
  <sheetData>
    <row r="1" spans="1:1" x14ac:dyDescent="0.25">
      <c r="A1" t="s">
        <v>0</v>
      </c>
    </row>
    <row r="3" spans="1:1" x14ac:dyDescent="0.25">
      <c r="A3" t="s">
        <v>6</v>
      </c>
    </row>
    <row r="4" spans="1:1" x14ac:dyDescent="0.25">
      <c r="A4" t="s">
        <v>5</v>
      </c>
    </row>
    <row r="6" spans="1:1" x14ac:dyDescent="0.25">
      <c r="A6" t="s">
        <v>7</v>
      </c>
    </row>
    <row r="7" spans="1:1" x14ac:dyDescent="0.25">
      <c r="A7" t="s">
        <v>1</v>
      </c>
    </row>
    <row r="8" spans="1:1" x14ac:dyDescent="0.25">
      <c r="A8" t="s">
        <v>2</v>
      </c>
    </row>
    <row r="9" spans="1:1" x14ac:dyDescent="0.25">
      <c r="A9" t="s">
        <v>3</v>
      </c>
    </row>
    <row r="10" spans="1:1" x14ac:dyDescent="0.25">
      <c r="A10" t="s">
        <v>4</v>
      </c>
    </row>
    <row r="12" spans="1:1" x14ac:dyDescent="0.25">
      <c r="A12" t="s">
        <v>8</v>
      </c>
    </row>
    <row r="13" spans="1:1" x14ac:dyDescent="0.25">
      <c r="A13"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Model</vt:lpstr>
      <vt:lpstr>Notes</vt:lpstr>
      <vt:lpstr>scenario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Tongia</dc:creator>
  <cp:lastModifiedBy>user03</cp:lastModifiedBy>
  <dcterms:created xsi:type="dcterms:W3CDTF">2014-11-20T02:45:03Z</dcterms:created>
  <dcterms:modified xsi:type="dcterms:W3CDTF">2014-12-23T10:13:39Z</dcterms:modified>
</cp:coreProperties>
</file>