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21840" windowHeight="13740" activeTab="5"/>
  </bookViews>
  <sheets>
    <sheet name="Multiplier" sheetId="1" r:id="rId1"/>
    <sheet name="Mult&gt;1" sheetId="2" r:id="rId2"/>
    <sheet name="Comp calib-base" sheetId="3" r:id="rId3"/>
    <sheet name="Comp calib-less elas" sheetId="5" r:id="rId4"/>
    <sheet name="gamma" sheetId="6" r:id="rId5"/>
    <sheet name="From Matlab" sheetId="4" r:id="rId6"/>
  </sheets>
  <definedNames>
    <definedName name="Elasticities" localSheetId="3">'Comp calib-less elas'!$Q$21</definedName>
    <definedName name="Elasticities" localSheetId="4">gamma!#REF!</definedName>
    <definedName name="Elasticities">'Comp calib-base'!$Q$21</definedName>
    <definedName name="HagMan" localSheetId="3">'Comp calib-less elas'!$I$46</definedName>
    <definedName name="HagMan" localSheetId="4">gamma!#REF!</definedName>
    <definedName name="HagMan">'Comp calib-base'!$I$46</definedName>
    <definedName name="Recalibrate" localSheetId="3">'Comp calib-less elas'!$K$69</definedName>
    <definedName name="Recalibrate" localSheetId="4">gamma!#REF!</definedName>
    <definedName name="Recalibrate">'Comp calib-base'!$K$69</definedName>
    <definedName name="Shimer" localSheetId="3">'Comp calib-less elas'!$I$94</definedName>
    <definedName name="Shimer" localSheetId="4">gamma!#REF!</definedName>
    <definedName name="Shimer">'Comp calib-base'!$I$94</definedName>
    <definedName name="z" localSheetId="3">'Comp calib-less elas'!$D$18</definedName>
    <definedName name="z" localSheetId="4">gamma!$D$20</definedName>
    <definedName name="z">'Comp calib-base'!$D$18</definedName>
  </definedNames>
  <calcPr calcId="125725"/>
  <fileRecoveryPr autoRecover="0"/>
</workbook>
</file>

<file path=xl/calcChain.xml><?xml version="1.0" encoding="utf-8"?>
<calcChain xmlns="http://schemas.openxmlformats.org/spreadsheetml/2006/main">
  <c r="C12" i="6"/>
  <c r="G11"/>
  <c r="F11"/>
  <c r="E11"/>
  <c r="D11"/>
  <c r="C11"/>
  <c r="B11"/>
  <c r="J17" i="5"/>
  <c r="J21" s="1"/>
  <c r="I17"/>
  <c r="J16"/>
  <c r="I16"/>
  <c r="J15"/>
  <c r="I15"/>
  <c r="B9"/>
  <c r="I20" s="1"/>
  <c r="J21" i="3"/>
  <c r="J17"/>
  <c r="I17"/>
  <c r="J16"/>
  <c r="I16"/>
  <c r="J15"/>
  <c r="I15"/>
  <c r="B9"/>
  <c r="I20" s="1"/>
  <c r="E12" i="6" l="1"/>
  <c r="G12"/>
  <c r="D12"/>
  <c r="F12"/>
  <c r="B12"/>
  <c r="B10" i="5"/>
  <c r="B10" i="3"/>
  <c r="D16" i="6" l="1"/>
  <c r="D13"/>
  <c r="E13"/>
  <c r="E16"/>
  <c r="F16"/>
  <c r="F13"/>
  <c r="G13"/>
  <c r="G16"/>
  <c r="C13"/>
  <c r="C16"/>
  <c r="B13"/>
  <c r="B16"/>
  <c r="B11" i="5"/>
  <c r="B14"/>
  <c r="B11" i="3"/>
  <c r="B14"/>
  <c r="C14" i="6" l="1"/>
  <c r="C15" s="1"/>
  <c r="C17" s="1"/>
  <c r="C18" s="1"/>
  <c r="G14"/>
  <c r="G15" s="1"/>
  <c r="G17" s="1"/>
  <c r="G18" s="1"/>
  <c r="E14"/>
  <c r="E15" s="1"/>
  <c r="E17" s="1"/>
  <c r="E18" s="1"/>
  <c r="F14"/>
  <c r="F15" s="1"/>
  <c r="F17" s="1"/>
  <c r="F18" s="1"/>
  <c r="D14"/>
  <c r="D15" s="1"/>
  <c r="D17" s="1"/>
  <c r="D18" s="1"/>
  <c r="B14"/>
  <c r="B15" s="1"/>
  <c r="B17" s="1"/>
  <c r="B18" s="1"/>
  <c r="B12" i="5"/>
  <c r="B13" s="1"/>
  <c r="B15" s="1"/>
  <c r="B16" s="1"/>
  <c r="B12" i="3"/>
  <c r="B13" s="1"/>
  <c r="B15" s="1"/>
  <c r="B16" s="1"/>
  <c r="I6" i="5" l="1"/>
  <c r="I18" s="1"/>
  <c r="I21" s="1"/>
  <c r="J6"/>
  <c r="J7" s="1"/>
  <c r="J9" s="1"/>
  <c r="J6" i="3"/>
  <c r="J7" s="1"/>
  <c r="J9" s="1"/>
  <c r="I6"/>
  <c r="I18" s="1"/>
  <c r="I21" s="1"/>
  <c r="J20" i="5" l="1"/>
  <c r="J18"/>
  <c r="I7"/>
  <c r="I9" s="1"/>
  <c r="J20" i="3"/>
  <c r="J18"/>
  <c r="I7"/>
  <c r="I9" s="1"/>
  <c r="D11" i="1" l="1"/>
  <c r="D12" s="1"/>
  <c r="D4"/>
  <c r="C11"/>
  <c r="C12" s="1"/>
  <c r="C4"/>
  <c r="B11"/>
  <c r="B6" i="2"/>
  <c r="B4" i="1"/>
  <c r="B12" l="1"/>
</calcChain>
</file>

<file path=xl/sharedStrings.xml><?xml version="1.0" encoding="utf-8"?>
<sst xmlns="http://schemas.openxmlformats.org/spreadsheetml/2006/main" count="121" uniqueCount="51">
  <si>
    <t>sigma</t>
  </si>
  <si>
    <t>gamma</t>
  </si>
  <si>
    <t>psi</t>
  </si>
  <si>
    <t>alpha</t>
  </si>
  <si>
    <t xml:space="preserve">g </t>
  </si>
  <si>
    <t>y</t>
  </si>
  <si>
    <t>my</t>
  </si>
  <si>
    <t>mc</t>
  </si>
  <si>
    <t>omega*</t>
  </si>
  <si>
    <t>omega</t>
  </si>
  <si>
    <t>Hall-Milgrom calibration</t>
  </si>
  <si>
    <t>Calculations of implied elasticities</t>
  </si>
  <si>
    <t>u</t>
  </si>
  <si>
    <t>cons p</t>
  </si>
  <si>
    <t xml:space="preserve">The yellow area contains the </t>
  </si>
  <si>
    <t>wage</t>
  </si>
  <si>
    <t>calculations of the elasticities</t>
  </si>
  <si>
    <t>c_u/c_e</t>
  </si>
  <si>
    <t>c</t>
  </si>
  <si>
    <t>Use Excel's Goal Seek function</t>
  </si>
  <si>
    <t>w*</t>
  </si>
  <si>
    <t>h</t>
  </si>
  <si>
    <t>to set the 'c disc' cell to zero by</t>
  </si>
  <si>
    <t>b</t>
  </si>
  <si>
    <t>FONC c</t>
  </si>
  <si>
    <t>changing the value of 'c' in row 5.</t>
  </si>
  <si>
    <t>c_e</t>
  </si>
  <si>
    <t>Solve eq (17) for c_e</t>
  </si>
  <si>
    <t>c disc</t>
  </si>
  <si>
    <t>Column E calculates the elasticities</t>
  </si>
  <si>
    <t xml:space="preserve">c_u </t>
  </si>
  <si>
    <t>Find c_u as .85 c_e</t>
  </si>
  <si>
    <t>for a change in the consumption price</t>
  </si>
  <si>
    <t>lambda</t>
  </si>
  <si>
    <t>Evaluate marginal utility at c_u</t>
  </si>
  <si>
    <t>and column F for the wage.</t>
  </si>
  <si>
    <t>chi</t>
  </si>
  <si>
    <t>Solve eq (19) for χ</t>
  </si>
  <si>
    <t>Solve eq (20) for α</t>
  </si>
  <si>
    <t>The code solves the h first-order condition given c, then</t>
  </si>
  <si>
    <t>U(c_u,0)</t>
  </si>
  <si>
    <t>evaluates the discrepancy in the c first-order condition.</t>
  </si>
  <si>
    <t>U(c_e,1)</t>
  </si>
  <si>
    <t>p</t>
  </si>
  <si>
    <t>z</t>
  </si>
  <si>
    <t>x</t>
  </si>
  <si>
    <t>Elas</t>
  </si>
  <si>
    <t>Cross</t>
  </si>
  <si>
    <t>Base</t>
  </si>
  <si>
    <t>No comp</t>
  </si>
  <si>
    <t>less elas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</si>
</sst>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2"/>
      <color theme="1"/>
      <name val="Times New Roman"/>
      <family val="2"/>
    </font>
    <font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164" fontId="0" fillId="0" borderId="0" xfId="0" applyNumberFormat="1"/>
    <xf numFmtId="0" fontId="2" fillId="0" borderId="0" xfId="1" applyFont="1"/>
    <xf numFmtId="0" fontId="1" fillId="0" borderId="0" xfId="1"/>
    <xf numFmtId="0" fontId="1" fillId="0" borderId="0" xfId="1" applyFont="1"/>
    <xf numFmtId="0" fontId="1" fillId="2" borderId="0" xfId="1" applyFont="1" applyFill="1" applyAlignment="1">
      <alignment horizontal="right"/>
    </xf>
    <xf numFmtId="0" fontId="1" fillId="2" borderId="0" xfId="1" applyFill="1"/>
    <xf numFmtId="164" fontId="1" fillId="2" borderId="0" xfId="1" applyNumberFormat="1" applyFill="1"/>
    <xf numFmtId="0" fontId="1" fillId="2" borderId="0" xfId="1" applyFill="1" applyAlignment="1">
      <alignment horizontal="right"/>
    </xf>
    <xf numFmtId="164" fontId="1" fillId="0" borderId="0" xfId="1" applyNumberFormat="1"/>
    <xf numFmtId="0" fontId="1" fillId="2" borderId="0" xfId="1" applyFont="1" applyFill="1"/>
    <xf numFmtId="0" fontId="1" fillId="0" borderId="0" xfId="1" applyFont="1" applyAlignment="1">
      <alignment horizontal="right"/>
    </xf>
    <xf numFmtId="0" fontId="1" fillId="0" borderId="0" xfId="1" applyAlignment="1">
      <alignment horizontal="right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D12"/>
  <sheetViews>
    <sheetView workbookViewId="0">
      <selection activeCell="C8" sqref="C8"/>
    </sheetView>
  </sheetViews>
  <sheetFormatPr defaultRowHeight="15.75"/>
  <sheetData>
    <row r="3" spans="1:4">
      <c r="A3" t="s">
        <v>0</v>
      </c>
      <c r="B3">
        <v>0.5</v>
      </c>
      <c r="C3">
        <v>0.5</v>
      </c>
      <c r="D3">
        <v>0.5</v>
      </c>
    </row>
    <row r="4" spans="1:4">
      <c r="A4" t="s">
        <v>1</v>
      </c>
      <c r="B4" s="1">
        <f>B6*(1-B8)^(-1/B3)</f>
        <v>1.0937499999999998</v>
      </c>
      <c r="C4" s="1">
        <f>C6*(1-C8)^(-1/C3)</f>
        <v>1.0937499999999998</v>
      </c>
      <c r="D4" s="1">
        <f>D6*(1-D8)^(-1/D3)</f>
        <v>1.0937499999999998</v>
      </c>
    </row>
    <row r="5" spans="1:4">
      <c r="A5" t="s">
        <v>2</v>
      </c>
      <c r="B5">
        <v>0.5</v>
      </c>
      <c r="C5">
        <v>0.5</v>
      </c>
      <c r="D5">
        <v>1.9</v>
      </c>
    </row>
    <row r="6" spans="1:4">
      <c r="A6" t="s">
        <v>3</v>
      </c>
      <c r="B6">
        <v>0.7</v>
      </c>
      <c r="C6">
        <v>0.7</v>
      </c>
      <c r="D6">
        <v>0.7</v>
      </c>
    </row>
    <row r="7" spans="1:4">
      <c r="A7" t="s">
        <v>9</v>
      </c>
      <c r="B7">
        <v>0</v>
      </c>
      <c r="C7">
        <v>0.5</v>
      </c>
      <c r="D7">
        <v>0.5</v>
      </c>
    </row>
    <row r="8" spans="1:4">
      <c r="A8" t="s">
        <v>4</v>
      </c>
      <c r="B8">
        <v>0.2</v>
      </c>
      <c r="C8">
        <v>0.2</v>
      </c>
      <c r="D8">
        <v>0.2</v>
      </c>
    </row>
    <row r="9" spans="1:4">
      <c r="A9" t="s">
        <v>5</v>
      </c>
      <c r="B9">
        <v>1</v>
      </c>
      <c r="C9">
        <v>1</v>
      </c>
      <c r="D9">
        <v>1</v>
      </c>
    </row>
    <row r="11" spans="1:4">
      <c r="A11" t="s">
        <v>6</v>
      </c>
      <c r="B11" s="1">
        <f>B6/(B6+B3*(1-B8)*(1-(1+B7)*B6+1/B5))</f>
        <v>0.43209876543209874</v>
      </c>
      <c r="C11" s="1">
        <f>C6/(C6+C3*(1-C8)*(1-(1+C7)*C6+1/C5))</f>
        <v>0.47297297297297297</v>
      </c>
      <c r="D11" s="1">
        <f>D6/(D6+D3*(1-D8)*(1-(1+D7)*D6+1/D5))</f>
        <v>0.78605200945626474</v>
      </c>
    </row>
    <row r="12" spans="1:4">
      <c r="A12" t="s">
        <v>7</v>
      </c>
      <c r="B12" s="1">
        <f>B11-1</f>
        <v>-0.56790123456790131</v>
      </c>
      <c r="C12" s="1">
        <f>C11-1</f>
        <v>-0.52702702702702697</v>
      </c>
      <c r="D12" s="1">
        <f>D11-1</f>
        <v>-0.21394799054373526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6"/>
  <sheetViews>
    <sheetView workbookViewId="0">
      <selection activeCell="B5" sqref="B5"/>
    </sheetView>
  </sheetViews>
  <sheetFormatPr defaultRowHeight="15.75"/>
  <sheetData>
    <row r="3" spans="1:2">
      <c r="A3" t="s">
        <v>3</v>
      </c>
      <c r="B3">
        <v>0.7</v>
      </c>
    </row>
    <row r="4" spans="1:2">
      <c r="A4" t="s">
        <v>2</v>
      </c>
      <c r="B4">
        <v>0.5</v>
      </c>
    </row>
    <row r="6" spans="1:2">
      <c r="A6" t="s">
        <v>8</v>
      </c>
      <c r="B6" s="1">
        <f>(1-B3+1/B4)/B3</f>
        <v>3.2857142857142856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93"/>
  <sheetViews>
    <sheetView workbookViewId="0">
      <selection activeCell="G31" sqref="G31"/>
    </sheetView>
  </sheetViews>
  <sheetFormatPr defaultRowHeight="15"/>
  <cols>
    <col min="1" max="4" width="9" style="3"/>
    <col min="5" max="5" width="13.5" style="3" bestFit="1" customWidth="1"/>
    <col min="6" max="6" width="12.375" style="3" bestFit="1" customWidth="1"/>
    <col min="7" max="7" width="3.5" style="3" customWidth="1"/>
    <col min="8" max="19" width="9" style="3"/>
    <col min="20" max="21" width="9" style="3" customWidth="1"/>
    <col min="22" max="260" width="9" style="3"/>
    <col min="261" max="261" width="13.5" style="3" bestFit="1" customWidth="1"/>
    <col min="262" max="262" width="12.375" style="3" bestFit="1" customWidth="1"/>
    <col min="263" max="263" width="3.5" style="3" customWidth="1"/>
    <col min="264" max="516" width="9" style="3"/>
    <col min="517" max="517" width="13.5" style="3" bestFit="1" customWidth="1"/>
    <col min="518" max="518" width="12.375" style="3" bestFit="1" customWidth="1"/>
    <col min="519" max="519" width="3.5" style="3" customWidth="1"/>
    <col min="520" max="772" width="9" style="3"/>
    <col min="773" max="773" width="13.5" style="3" bestFit="1" customWidth="1"/>
    <col min="774" max="774" width="12.375" style="3" bestFit="1" customWidth="1"/>
    <col min="775" max="775" width="3.5" style="3" customWidth="1"/>
    <col min="776" max="1028" width="9" style="3"/>
    <col min="1029" max="1029" width="13.5" style="3" bestFit="1" customWidth="1"/>
    <col min="1030" max="1030" width="12.375" style="3" bestFit="1" customWidth="1"/>
    <col min="1031" max="1031" width="3.5" style="3" customWidth="1"/>
    <col min="1032" max="1284" width="9" style="3"/>
    <col min="1285" max="1285" width="13.5" style="3" bestFit="1" customWidth="1"/>
    <col min="1286" max="1286" width="12.375" style="3" bestFit="1" customWidth="1"/>
    <col min="1287" max="1287" width="3.5" style="3" customWidth="1"/>
    <col min="1288" max="1540" width="9" style="3"/>
    <col min="1541" max="1541" width="13.5" style="3" bestFit="1" customWidth="1"/>
    <col min="1542" max="1542" width="12.375" style="3" bestFit="1" customWidth="1"/>
    <col min="1543" max="1543" width="3.5" style="3" customWidth="1"/>
    <col min="1544" max="1796" width="9" style="3"/>
    <col min="1797" max="1797" width="13.5" style="3" bestFit="1" customWidth="1"/>
    <col min="1798" max="1798" width="12.375" style="3" bestFit="1" customWidth="1"/>
    <col min="1799" max="1799" width="3.5" style="3" customWidth="1"/>
    <col min="1800" max="2052" width="9" style="3"/>
    <col min="2053" max="2053" width="13.5" style="3" bestFit="1" customWidth="1"/>
    <col min="2054" max="2054" width="12.375" style="3" bestFit="1" customWidth="1"/>
    <col min="2055" max="2055" width="3.5" style="3" customWidth="1"/>
    <col min="2056" max="2308" width="9" style="3"/>
    <col min="2309" max="2309" width="13.5" style="3" bestFit="1" customWidth="1"/>
    <col min="2310" max="2310" width="12.375" style="3" bestFit="1" customWidth="1"/>
    <col min="2311" max="2311" width="3.5" style="3" customWidth="1"/>
    <col min="2312" max="2564" width="9" style="3"/>
    <col min="2565" max="2565" width="13.5" style="3" bestFit="1" customWidth="1"/>
    <col min="2566" max="2566" width="12.375" style="3" bestFit="1" customWidth="1"/>
    <col min="2567" max="2567" width="3.5" style="3" customWidth="1"/>
    <col min="2568" max="2820" width="9" style="3"/>
    <col min="2821" max="2821" width="13.5" style="3" bestFit="1" customWidth="1"/>
    <col min="2822" max="2822" width="12.375" style="3" bestFit="1" customWidth="1"/>
    <col min="2823" max="2823" width="3.5" style="3" customWidth="1"/>
    <col min="2824" max="3076" width="9" style="3"/>
    <col min="3077" max="3077" width="13.5" style="3" bestFit="1" customWidth="1"/>
    <col min="3078" max="3078" width="12.375" style="3" bestFit="1" customWidth="1"/>
    <col min="3079" max="3079" width="3.5" style="3" customWidth="1"/>
    <col min="3080" max="3332" width="9" style="3"/>
    <col min="3333" max="3333" width="13.5" style="3" bestFit="1" customWidth="1"/>
    <col min="3334" max="3334" width="12.375" style="3" bestFit="1" customWidth="1"/>
    <col min="3335" max="3335" width="3.5" style="3" customWidth="1"/>
    <col min="3336" max="3588" width="9" style="3"/>
    <col min="3589" max="3589" width="13.5" style="3" bestFit="1" customWidth="1"/>
    <col min="3590" max="3590" width="12.375" style="3" bestFit="1" customWidth="1"/>
    <col min="3591" max="3591" width="3.5" style="3" customWidth="1"/>
    <col min="3592" max="3844" width="9" style="3"/>
    <col min="3845" max="3845" width="13.5" style="3" bestFit="1" customWidth="1"/>
    <col min="3846" max="3846" width="12.375" style="3" bestFit="1" customWidth="1"/>
    <col min="3847" max="3847" width="3.5" style="3" customWidth="1"/>
    <col min="3848" max="4100" width="9" style="3"/>
    <col min="4101" max="4101" width="13.5" style="3" bestFit="1" customWidth="1"/>
    <col min="4102" max="4102" width="12.375" style="3" bestFit="1" customWidth="1"/>
    <col min="4103" max="4103" width="3.5" style="3" customWidth="1"/>
    <col min="4104" max="4356" width="9" style="3"/>
    <col min="4357" max="4357" width="13.5" style="3" bestFit="1" customWidth="1"/>
    <col min="4358" max="4358" width="12.375" style="3" bestFit="1" customWidth="1"/>
    <col min="4359" max="4359" width="3.5" style="3" customWidth="1"/>
    <col min="4360" max="4612" width="9" style="3"/>
    <col min="4613" max="4613" width="13.5" style="3" bestFit="1" customWidth="1"/>
    <col min="4614" max="4614" width="12.375" style="3" bestFit="1" customWidth="1"/>
    <col min="4615" max="4615" width="3.5" style="3" customWidth="1"/>
    <col min="4616" max="4868" width="9" style="3"/>
    <col min="4869" max="4869" width="13.5" style="3" bestFit="1" customWidth="1"/>
    <col min="4870" max="4870" width="12.375" style="3" bestFit="1" customWidth="1"/>
    <col min="4871" max="4871" width="3.5" style="3" customWidth="1"/>
    <col min="4872" max="5124" width="9" style="3"/>
    <col min="5125" max="5125" width="13.5" style="3" bestFit="1" customWidth="1"/>
    <col min="5126" max="5126" width="12.375" style="3" bestFit="1" customWidth="1"/>
    <col min="5127" max="5127" width="3.5" style="3" customWidth="1"/>
    <col min="5128" max="5380" width="9" style="3"/>
    <col min="5381" max="5381" width="13.5" style="3" bestFit="1" customWidth="1"/>
    <col min="5382" max="5382" width="12.375" style="3" bestFit="1" customWidth="1"/>
    <col min="5383" max="5383" width="3.5" style="3" customWidth="1"/>
    <col min="5384" max="5636" width="9" style="3"/>
    <col min="5637" max="5637" width="13.5" style="3" bestFit="1" customWidth="1"/>
    <col min="5638" max="5638" width="12.375" style="3" bestFit="1" customWidth="1"/>
    <col min="5639" max="5639" width="3.5" style="3" customWidth="1"/>
    <col min="5640" max="5892" width="9" style="3"/>
    <col min="5893" max="5893" width="13.5" style="3" bestFit="1" customWidth="1"/>
    <col min="5894" max="5894" width="12.375" style="3" bestFit="1" customWidth="1"/>
    <col min="5895" max="5895" width="3.5" style="3" customWidth="1"/>
    <col min="5896" max="6148" width="9" style="3"/>
    <col min="6149" max="6149" width="13.5" style="3" bestFit="1" customWidth="1"/>
    <col min="6150" max="6150" width="12.375" style="3" bestFit="1" customWidth="1"/>
    <col min="6151" max="6151" width="3.5" style="3" customWidth="1"/>
    <col min="6152" max="6404" width="9" style="3"/>
    <col min="6405" max="6405" width="13.5" style="3" bestFit="1" customWidth="1"/>
    <col min="6406" max="6406" width="12.375" style="3" bestFit="1" customWidth="1"/>
    <col min="6407" max="6407" width="3.5" style="3" customWidth="1"/>
    <col min="6408" max="6660" width="9" style="3"/>
    <col min="6661" max="6661" width="13.5" style="3" bestFit="1" customWidth="1"/>
    <col min="6662" max="6662" width="12.375" style="3" bestFit="1" customWidth="1"/>
    <col min="6663" max="6663" width="3.5" style="3" customWidth="1"/>
    <col min="6664" max="6916" width="9" style="3"/>
    <col min="6917" max="6917" width="13.5" style="3" bestFit="1" customWidth="1"/>
    <col min="6918" max="6918" width="12.375" style="3" bestFit="1" customWidth="1"/>
    <col min="6919" max="6919" width="3.5" style="3" customWidth="1"/>
    <col min="6920" max="7172" width="9" style="3"/>
    <col min="7173" max="7173" width="13.5" style="3" bestFit="1" customWidth="1"/>
    <col min="7174" max="7174" width="12.375" style="3" bestFit="1" customWidth="1"/>
    <col min="7175" max="7175" width="3.5" style="3" customWidth="1"/>
    <col min="7176" max="7428" width="9" style="3"/>
    <col min="7429" max="7429" width="13.5" style="3" bestFit="1" customWidth="1"/>
    <col min="7430" max="7430" width="12.375" style="3" bestFit="1" customWidth="1"/>
    <col min="7431" max="7431" width="3.5" style="3" customWidth="1"/>
    <col min="7432" max="7684" width="9" style="3"/>
    <col min="7685" max="7685" width="13.5" style="3" bestFit="1" customWidth="1"/>
    <col min="7686" max="7686" width="12.375" style="3" bestFit="1" customWidth="1"/>
    <col min="7687" max="7687" width="3.5" style="3" customWidth="1"/>
    <col min="7688" max="7940" width="9" style="3"/>
    <col min="7941" max="7941" width="13.5" style="3" bestFit="1" customWidth="1"/>
    <col min="7942" max="7942" width="12.375" style="3" bestFit="1" customWidth="1"/>
    <col min="7943" max="7943" width="3.5" style="3" customWidth="1"/>
    <col min="7944" max="8196" width="9" style="3"/>
    <col min="8197" max="8197" width="13.5" style="3" bestFit="1" customWidth="1"/>
    <col min="8198" max="8198" width="12.375" style="3" bestFit="1" customWidth="1"/>
    <col min="8199" max="8199" width="3.5" style="3" customWidth="1"/>
    <col min="8200" max="8452" width="9" style="3"/>
    <col min="8453" max="8453" width="13.5" style="3" bestFit="1" customWidth="1"/>
    <col min="8454" max="8454" width="12.375" style="3" bestFit="1" customWidth="1"/>
    <col min="8455" max="8455" width="3.5" style="3" customWidth="1"/>
    <col min="8456" max="8708" width="9" style="3"/>
    <col min="8709" max="8709" width="13.5" style="3" bestFit="1" customWidth="1"/>
    <col min="8710" max="8710" width="12.375" style="3" bestFit="1" customWidth="1"/>
    <col min="8711" max="8711" width="3.5" style="3" customWidth="1"/>
    <col min="8712" max="8964" width="9" style="3"/>
    <col min="8965" max="8965" width="13.5" style="3" bestFit="1" customWidth="1"/>
    <col min="8966" max="8966" width="12.375" style="3" bestFit="1" customWidth="1"/>
    <col min="8967" max="8967" width="3.5" style="3" customWidth="1"/>
    <col min="8968" max="9220" width="9" style="3"/>
    <col min="9221" max="9221" width="13.5" style="3" bestFit="1" customWidth="1"/>
    <col min="9222" max="9222" width="12.375" style="3" bestFit="1" customWidth="1"/>
    <col min="9223" max="9223" width="3.5" style="3" customWidth="1"/>
    <col min="9224" max="9476" width="9" style="3"/>
    <col min="9477" max="9477" width="13.5" style="3" bestFit="1" customWidth="1"/>
    <col min="9478" max="9478" width="12.375" style="3" bestFit="1" customWidth="1"/>
    <col min="9479" max="9479" width="3.5" style="3" customWidth="1"/>
    <col min="9480" max="9732" width="9" style="3"/>
    <col min="9733" max="9733" width="13.5" style="3" bestFit="1" customWidth="1"/>
    <col min="9734" max="9734" width="12.375" style="3" bestFit="1" customWidth="1"/>
    <col min="9735" max="9735" width="3.5" style="3" customWidth="1"/>
    <col min="9736" max="9988" width="9" style="3"/>
    <col min="9989" max="9989" width="13.5" style="3" bestFit="1" customWidth="1"/>
    <col min="9990" max="9990" width="12.375" style="3" bestFit="1" customWidth="1"/>
    <col min="9991" max="9991" width="3.5" style="3" customWidth="1"/>
    <col min="9992" max="10244" width="9" style="3"/>
    <col min="10245" max="10245" width="13.5" style="3" bestFit="1" customWidth="1"/>
    <col min="10246" max="10246" width="12.375" style="3" bestFit="1" customWidth="1"/>
    <col min="10247" max="10247" width="3.5" style="3" customWidth="1"/>
    <col min="10248" max="10500" width="9" style="3"/>
    <col min="10501" max="10501" width="13.5" style="3" bestFit="1" customWidth="1"/>
    <col min="10502" max="10502" width="12.375" style="3" bestFit="1" customWidth="1"/>
    <col min="10503" max="10503" width="3.5" style="3" customWidth="1"/>
    <col min="10504" max="10756" width="9" style="3"/>
    <col min="10757" max="10757" width="13.5" style="3" bestFit="1" customWidth="1"/>
    <col min="10758" max="10758" width="12.375" style="3" bestFit="1" customWidth="1"/>
    <col min="10759" max="10759" width="3.5" style="3" customWidth="1"/>
    <col min="10760" max="11012" width="9" style="3"/>
    <col min="11013" max="11013" width="13.5" style="3" bestFit="1" customWidth="1"/>
    <col min="11014" max="11014" width="12.375" style="3" bestFit="1" customWidth="1"/>
    <col min="11015" max="11015" width="3.5" style="3" customWidth="1"/>
    <col min="11016" max="11268" width="9" style="3"/>
    <col min="11269" max="11269" width="13.5" style="3" bestFit="1" customWidth="1"/>
    <col min="11270" max="11270" width="12.375" style="3" bestFit="1" customWidth="1"/>
    <col min="11271" max="11271" width="3.5" style="3" customWidth="1"/>
    <col min="11272" max="11524" width="9" style="3"/>
    <col min="11525" max="11525" width="13.5" style="3" bestFit="1" customWidth="1"/>
    <col min="11526" max="11526" width="12.375" style="3" bestFit="1" customWidth="1"/>
    <col min="11527" max="11527" width="3.5" style="3" customWidth="1"/>
    <col min="11528" max="11780" width="9" style="3"/>
    <col min="11781" max="11781" width="13.5" style="3" bestFit="1" customWidth="1"/>
    <col min="11782" max="11782" width="12.375" style="3" bestFit="1" customWidth="1"/>
    <col min="11783" max="11783" width="3.5" style="3" customWidth="1"/>
    <col min="11784" max="12036" width="9" style="3"/>
    <col min="12037" max="12037" width="13.5" style="3" bestFit="1" customWidth="1"/>
    <col min="12038" max="12038" width="12.375" style="3" bestFit="1" customWidth="1"/>
    <col min="12039" max="12039" width="3.5" style="3" customWidth="1"/>
    <col min="12040" max="12292" width="9" style="3"/>
    <col min="12293" max="12293" width="13.5" style="3" bestFit="1" customWidth="1"/>
    <col min="12294" max="12294" width="12.375" style="3" bestFit="1" customWidth="1"/>
    <col min="12295" max="12295" width="3.5" style="3" customWidth="1"/>
    <col min="12296" max="12548" width="9" style="3"/>
    <col min="12549" max="12549" width="13.5" style="3" bestFit="1" customWidth="1"/>
    <col min="12550" max="12550" width="12.375" style="3" bestFit="1" customWidth="1"/>
    <col min="12551" max="12551" width="3.5" style="3" customWidth="1"/>
    <col min="12552" max="12804" width="9" style="3"/>
    <col min="12805" max="12805" width="13.5" style="3" bestFit="1" customWidth="1"/>
    <col min="12806" max="12806" width="12.375" style="3" bestFit="1" customWidth="1"/>
    <col min="12807" max="12807" width="3.5" style="3" customWidth="1"/>
    <col min="12808" max="13060" width="9" style="3"/>
    <col min="13061" max="13061" width="13.5" style="3" bestFit="1" customWidth="1"/>
    <col min="13062" max="13062" width="12.375" style="3" bestFit="1" customWidth="1"/>
    <col min="13063" max="13063" width="3.5" style="3" customWidth="1"/>
    <col min="13064" max="13316" width="9" style="3"/>
    <col min="13317" max="13317" width="13.5" style="3" bestFit="1" customWidth="1"/>
    <col min="13318" max="13318" width="12.375" style="3" bestFit="1" customWidth="1"/>
    <col min="13319" max="13319" width="3.5" style="3" customWidth="1"/>
    <col min="13320" max="13572" width="9" style="3"/>
    <col min="13573" max="13573" width="13.5" style="3" bestFit="1" customWidth="1"/>
    <col min="13574" max="13574" width="12.375" style="3" bestFit="1" customWidth="1"/>
    <col min="13575" max="13575" width="3.5" style="3" customWidth="1"/>
    <col min="13576" max="13828" width="9" style="3"/>
    <col min="13829" max="13829" width="13.5" style="3" bestFit="1" customWidth="1"/>
    <col min="13830" max="13830" width="12.375" style="3" bestFit="1" customWidth="1"/>
    <col min="13831" max="13831" width="3.5" style="3" customWidth="1"/>
    <col min="13832" max="14084" width="9" style="3"/>
    <col min="14085" max="14085" width="13.5" style="3" bestFit="1" customWidth="1"/>
    <col min="14086" max="14086" width="12.375" style="3" bestFit="1" customWidth="1"/>
    <col min="14087" max="14087" width="3.5" style="3" customWidth="1"/>
    <col min="14088" max="14340" width="9" style="3"/>
    <col min="14341" max="14341" width="13.5" style="3" bestFit="1" customWidth="1"/>
    <col min="14342" max="14342" width="12.375" style="3" bestFit="1" customWidth="1"/>
    <col min="14343" max="14343" width="3.5" style="3" customWidth="1"/>
    <col min="14344" max="14596" width="9" style="3"/>
    <col min="14597" max="14597" width="13.5" style="3" bestFit="1" customWidth="1"/>
    <col min="14598" max="14598" width="12.375" style="3" bestFit="1" customWidth="1"/>
    <col min="14599" max="14599" width="3.5" style="3" customWidth="1"/>
    <col min="14600" max="14852" width="9" style="3"/>
    <col min="14853" max="14853" width="13.5" style="3" bestFit="1" customWidth="1"/>
    <col min="14854" max="14854" width="12.375" style="3" bestFit="1" customWidth="1"/>
    <col min="14855" max="14855" width="3.5" style="3" customWidth="1"/>
    <col min="14856" max="15108" width="9" style="3"/>
    <col min="15109" max="15109" width="13.5" style="3" bestFit="1" customWidth="1"/>
    <col min="15110" max="15110" width="12.375" style="3" bestFit="1" customWidth="1"/>
    <col min="15111" max="15111" width="3.5" style="3" customWidth="1"/>
    <col min="15112" max="15364" width="9" style="3"/>
    <col min="15365" max="15365" width="13.5" style="3" bestFit="1" customWidth="1"/>
    <col min="15366" max="15366" width="12.375" style="3" bestFit="1" customWidth="1"/>
    <col min="15367" max="15367" width="3.5" style="3" customWidth="1"/>
    <col min="15368" max="15620" width="9" style="3"/>
    <col min="15621" max="15621" width="13.5" style="3" bestFit="1" customWidth="1"/>
    <col min="15622" max="15622" width="12.375" style="3" bestFit="1" customWidth="1"/>
    <col min="15623" max="15623" width="3.5" style="3" customWidth="1"/>
    <col min="15624" max="15876" width="9" style="3"/>
    <col min="15877" max="15877" width="13.5" style="3" bestFit="1" customWidth="1"/>
    <col min="15878" max="15878" width="12.375" style="3" bestFit="1" customWidth="1"/>
    <col min="15879" max="15879" width="3.5" style="3" customWidth="1"/>
    <col min="15880" max="16132" width="9" style="3"/>
    <col min="16133" max="16133" width="13.5" style="3" bestFit="1" customWidth="1"/>
    <col min="16134" max="16134" width="12.375" style="3" bestFit="1" customWidth="1"/>
    <col min="16135" max="16135" width="3.5" style="3" customWidth="1"/>
    <col min="16136" max="16384" width="9" style="3"/>
  </cols>
  <sheetData>
    <row r="1" spans="1:12" ht="15.75">
      <c r="A1" s="2" t="s">
        <v>10</v>
      </c>
      <c r="H1" s="2" t="s">
        <v>11</v>
      </c>
    </row>
    <row r="2" spans="1:12">
      <c r="A2" s="4" t="s">
        <v>12</v>
      </c>
      <c r="B2" s="3">
        <v>5.5E-2</v>
      </c>
      <c r="H2" s="5" t="s">
        <v>13</v>
      </c>
      <c r="I2" s="6">
        <v>1.01</v>
      </c>
      <c r="J2" s="6">
        <v>1</v>
      </c>
      <c r="K2" s="6"/>
      <c r="L2" s="4" t="s">
        <v>14</v>
      </c>
    </row>
    <row r="3" spans="1:12">
      <c r="A3" s="3" t="s">
        <v>0</v>
      </c>
      <c r="B3" s="3">
        <v>0.4</v>
      </c>
      <c r="H3" s="5" t="s">
        <v>15</v>
      </c>
      <c r="I3" s="7">
        <v>1</v>
      </c>
      <c r="J3" s="7">
        <v>1.01</v>
      </c>
      <c r="K3" s="7"/>
      <c r="L3" s="4" t="s">
        <v>16</v>
      </c>
    </row>
    <row r="4" spans="1:12">
      <c r="A4" s="3" t="s">
        <v>2</v>
      </c>
      <c r="B4" s="3">
        <v>1.54</v>
      </c>
      <c r="H4" s="6"/>
      <c r="I4" s="6"/>
      <c r="J4" s="6"/>
      <c r="K4" s="6"/>
    </row>
    <row r="5" spans="1:12">
      <c r="A5" s="3" t="s">
        <v>17</v>
      </c>
      <c r="B5" s="3">
        <v>0.85</v>
      </c>
      <c r="H5" s="8" t="s">
        <v>18</v>
      </c>
      <c r="I5" s="7">
        <v>0.94783231354148889</v>
      </c>
      <c r="J5" s="7">
        <v>0.95639981644876293</v>
      </c>
      <c r="K5" s="7"/>
      <c r="L5" s="4" t="s">
        <v>19</v>
      </c>
    </row>
    <row r="6" spans="1:12">
      <c r="A6" s="3" t="s">
        <v>20</v>
      </c>
      <c r="B6" s="3">
        <v>0.98499999999999999</v>
      </c>
      <c r="H6" s="8" t="s">
        <v>21</v>
      </c>
      <c r="I6" s="7">
        <f>($B11*I3/($B12*(1+1/$B4)*I5^(1-1/$B3)+$B13))^$B4</f>
        <v>0.99608761614301311</v>
      </c>
      <c r="J6" s="7">
        <f>($B11*J3/($B12*(1+1/$B4)*J5^(1-1/$B3)+$B13))^$B4</f>
        <v>1.0188496976668566</v>
      </c>
      <c r="K6" s="7"/>
      <c r="L6" s="4" t="s">
        <v>22</v>
      </c>
    </row>
    <row r="7" spans="1:12">
      <c r="A7" s="3" t="s">
        <v>23</v>
      </c>
      <c r="B7" s="3">
        <v>0.25</v>
      </c>
      <c r="H7" s="5" t="s">
        <v>24</v>
      </c>
      <c r="I7" s="7">
        <f>I5^(-1/$B3)*(1+$B12*(1/$B3-1)*I6^(1+1/$B4))</f>
        <v>1.7127279512010483</v>
      </c>
      <c r="J7" s="7">
        <f>J5^(-1/$B3)*(1+$B12*(1/$B3-1)*J6^(1+1/$B4))</f>
        <v>1.695766984571794</v>
      </c>
      <c r="K7" s="7"/>
      <c r="L7" s="4" t="s">
        <v>25</v>
      </c>
    </row>
    <row r="8" spans="1:12">
      <c r="H8" s="6"/>
      <c r="I8" s="6"/>
      <c r="J8" s="6"/>
      <c r="K8" s="6"/>
    </row>
    <row r="9" spans="1:12">
      <c r="A9" s="3" t="s">
        <v>26</v>
      </c>
      <c r="B9" s="3">
        <f>(B6*(1-B2)+B2*B7)/(1-0.15*B2)</f>
        <v>0.95243256869170645</v>
      </c>
      <c r="D9" s="4" t="s">
        <v>27</v>
      </c>
      <c r="H9" s="8" t="s">
        <v>28</v>
      </c>
      <c r="I9" s="7">
        <f>100*(I7-$B11*I2)</f>
        <v>-3.1409844569729728E-5</v>
      </c>
      <c r="J9" s="7">
        <f>100*(J7-$B11*J2)</f>
        <v>-3.5751306752818124E-4</v>
      </c>
      <c r="K9" s="7"/>
      <c r="L9" s="4" t="s">
        <v>29</v>
      </c>
    </row>
    <row r="10" spans="1:12">
      <c r="A10" s="3" t="s">
        <v>30</v>
      </c>
      <c r="B10" s="3">
        <f>B5*B9</f>
        <v>0.80956768338795049</v>
      </c>
      <c r="D10" s="4" t="s">
        <v>31</v>
      </c>
      <c r="H10" s="6"/>
      <c r="I10" s="6"/>
      <c r="J10" s="6"/>
      <c r="K10" s="6"/>
      <c r="L10" s="4" t="s">
        <v>32</v>
      </c>
    </row>
    <row r="11" spans="1:12">
      <c r="A11" s="4" t="s">
        <v>33</v>
      </c>
      <c r="B11" s="9">
        <f>B10^(-1/B3)</f>
        <v>1.6957705597024693</v>
      </c>
      <c r="C11" s="9"/>
      <c r="D11" s="4" t="s">
        <v>34</v>
      </c>
      <c r="H11" s="6"/>
      <c r="I11" s="6"/>
      <c r="J11" s="6"/>
      <c r="K11" s="6"/>
      <c r="L11" s="4" t="s">
        <v>35</v>
      </c>
    </row>
    <row r="12" spans="1:12">
      <c r="A12" s="3" t="s">
        <v>36</v>
      </c>
      <c r="B12" s="9">
        <f>(B9^(-1/B3)-B11)/((1-1/B3)*B9^(-1/B3))</f>
        <v>0.33416589535712204</v>
      </c>
      <c r="C12" s="9"/>
      <c r="D12" s="4" t="s">
        <v>37</v>
      </c>
      <c r="H12" s="6"/>
      <c r="I12" s="6"/>
      <c r="J12" s="6"/>
      <c r="K12" s="6"/>
    </row>
    <row r="13" spans="1:12">
      <c r="A13" s="3" t="s">
        <v>1</v>
      </c>
      <c r="B13" s="9">
        <f>B11-(1+1/B4)*B12*B9^(1-1/B3)</f>
        <v>1.102812791227775</v>
      </c>
      <c r="C13" s="9"/>
      <c r="D13" s="4" t="s">
        <v>38</v>
      </c>
      <c r="H13" s="6"/>
      <c r="I13" s="7"/>
      <c r="J13" s="7"/>
      <c r="K13" s="7"/>
      <c r="L13" s="4" t="s">
        <v>39</v>
      </c>
    </row>
    <row r="14" spans="1:12">
      <c r="A14" s="3" t="s">
        <v>40</v>
      </c>
      <c r="B14" s="9">
        <f>B10^(1-1/B3)/(1-1/B3)</f>
        <v>-0.91522736238387747</v>
      </c>
      <c r="C14" s="9"/>
      <c r="H14" s="6"/>
      <c r="I14" s="7"/>
      <c r="J14" s="7"/>
      <c r="K14" s="7"/>
      <c r="L14" s="4" t="s">
        <v>41</v>
      </c>
    </row>
    <row r="15" spans="1:12">
      <c r="A15" s="3" t="s">
        <v>42</v>
      </c>
      <c r="B15" s="9">
        <f>B9^(1-1/B3)/(1-1/B3)-B13/(1+1/B4)-B12*B6^(1-1/B3)</f>
        <v>-1.7276908858815712</v>
      </c>
      <c r="C15" s="9"/>
      <c r="H15" s="10" t="s">
        <v>43</v>
      </c>
      <c r="I15" s="7">
        <f>I2</f>
        <v>1.01</v>
      </c>
      <c r="J15" s="7">
        <f>J2</f>
        <v>1</v>
      </c>
      <c r="K15" s="7"/>
    </row>
    <row r="16" spans="1:12">
      <c r="A16" s="3" t="s">
        <v>44</v>
      </c>
      <c r="B16" s="9">
        <f>B7+B9-B10+(B14-B15)/B11</f>
        <v>0.87197658992035476</v>
      </c>
      <c r="C16" s="9"/>
      <c r="H16" s="10" t="s">
        <v>45</v>
      </c>
      <c r="I16" s="7">
        <f>I3</f>
        <v>1</v>
      </c>
      <c r="J16" s="7">
        <f>J3</f>
        <v>1.01</v>
      </c>
      <c r="K16" s="7"/>
    </row>
    <row r="17" spans="1:11">
      <c r="B17" s="9"/>
      <c r="C17" s="9"/>
      <c r="H17" s="10" t="s">
        <v>18</v>
      </c>
      <c r="I17" s="7">
        <f>I5</f>
        <v>0.94783231354148889</v>
      </c>
      <c r="J17" s="7">
        <f>J5</f>
        <v>0.95639981644876293</v>
      </c>
      <c r="K17" s="7"/>
    </row>
    <row r="18" spans="1:11">
      <c r="H18" s="10" t="s">
        <v>21</v>
      </c>
      <c r="I18" s="7">
        <f>I6</f>
        <v>0.99608761614301311</v>
      </c>
      <c r="J18" s="7">
        <f>J6</f>
        <v>1.0188496976668566</v>
      </c>
      <c r="K18" s="7"/>
    </row>
    <row r="19" spans="1:11">
      <c r="H19" s="6"/>
      <c r="I19" s="6"/>
      <c r="J19" s="6"/>
      <c r="K19" s="6"/>
    </row>
    <row r="20" spans="1:11">
      <c r="A20" s="4"/>
      <c r="B20" s="9"/>
      <c r="H20" s="10" t="s">
        <v>46</v>
      </c>
      <c r="I20" s="7">
        <f>LN(I5/$B9)/LN(I2)</f>
        <v>-0.48658767056251989</v>
      </c>
      <c r="J20" s="7">
        <f>LN(J6)/LN(J3)</f>
        <v>1.8767459897292633</v>
      </c>
      <c r="K20" s="7"/>
    </row>
    <row r="21" spans="1:11">
      <c r="A21" s="4"/>
      <c r="H21" s="10" t="s">
        <v>47</v>
      </c>
      <c r="I21" s="7">
        <f>LN(I18)/LN(I2)</f>
        <v>-0.39396250328462673</v>
      </c>
      <c r="J21" s="7">
        <f>LN(J17/B9)/LN(J3)</f>
        <v>0.41774823935035854</v>
      </c>
      <c r="K21" s="7"/>
    </row>
    <row r="25" spans="1:11" ht="15.75">
      <c r="A25" s="2"/>
    </row>
    <row r="26" spans="1:11">
      <c r="A26" s="4"/>
    </row>
    <row r="27" spans="1:11">
      <c r="D27" s="11"/>
      <c r="H27" s="4"/>
    </row>
    <row r="28" spans="1:11">
      <c r="D28" s="12"/>
      <c r="E28" s="9"/>
      <c r="F28" s="9"/>
      <c r="G28" s="9"/>
      <c r="H28" s="4"/>
    </row>
    <row r="29" spans="1:11">
      <c r="H29" s="4"/>
    </row>
    <row r="30" spans="1:11">
      <c r="D30" s="12"/>
      <c r="E30" s="9"/>
      <c r="F30" s="9"/>
      <c r="G30" s="9"/>
    </row>
    <row r="31" spans="1:11">
      <c r="D31" s="12"/>
      <c r="E31" s="9"/>
      <c r="F31" s="9"/>
      <c r="G31" s="9"/>
    </row>
    <row r="32" spans="1:11">
      <c r="D32" s="11"/>
      <c r="E32" s="9"/>
      <c r="F32" s="9"/>
      <c r="G32" s="9"/>
    </row>
    <row r="34" spans="1:7">
      <c r="D34" s="12"/>
      <c r="E34" s="9"/>
      <c r="F34" s="9"/>
      <c r="G34" s="9"/>
    </row>
    <row r="35" spans="1:7">
      <c r="A35" s="4"/>
      <c r="B35" s="9"/>
      <c r="C35" s="9"/>
    </row>
    <row r="36" spans="1:7">
      <c r="B36" s="9"/>
      <c r="C36" s="9"/>
    </row>
    <row r="37" spans="1:7">
      <c r="B37" s="9"/>
      <c r="C37" s="9"/>
    </row>
    <row r="38" spans="1:7">
      <c r="B38" s="9"/>
      <c r="C38" s="9"/>
      <c r="E38" s="9"/>
      <c r="F38" s="9"/>
      <c r="G38" s="9"/>
    </row>
    <row r="39" spans="1:7">
      <c r="B39" s="9"/>
      <c r="C39" s="9"/>
      <c r="E39" s="9"/>
      <c r="F39" s="9"/>
      <c r="G39" s="9"/>
    </row>
    <row r="40" spans="1:7">
      <c r="B40" s="9"/>
      <c r="C40" s="9"/>
      <c r="D40" s="4"/>
      <c r="E40" s="9"/>
      <c r="F40" s="9"/>
      <c r="G40" s="9"/>
    </row>
    <row r="41" spans="1:7">
      <c r="B41" s="9"/>
      <c r="C41" s="9"/>
      <c r="D41" s="4"/>
      <c r="E41" s="9"/>
      <c r="F41" s="9"/>
      <c r="G41" s="9"/>
    </row>
    <row r="42" spans="1:7">
      <c r="D42" s="4"/>
      <c r="E42" s="9"/>
      <c r="F42" s="9"/>
      <c r="G42" s="9"/>
    </row>
    <row r="43" spans="1:7">
      <c r="D43" s="4"/>
      <c r="E43" s="9"/>
      <c r="F43" s="9"/>
      <c r="G43" s="9"/>
    </row>
    <row r="44" spans="1:7">
      <c r="A44" s="4"/>
      <c r="B44" s="9"/>
    </row>
    <row r="45" spans="1:7">
      <c r="A45" s="4"/>
      <c r="D45" s="4"/>
      <c r="E45" s="9"/>
      <c r="F45" s="9"/>
      <c r="G45" s="9"/>
    </row>
    <row r="46" spans="1:7">
      <c r="D46" s="4"/>
      <c r="E46" s="9"/>
      <c r="F46" s="9"/>
      <c r="G46" s="9"/>
    </row>
    <row r="47" spans="1:7">
      <c r="D47" s="4"/>
      <c r="E47" s="9"/>
      <c r="F47" s="9"/>
      <c r="G47" s="9"/>
    </row>
    <row r="48" spans="1:7" ht="15.75">
      <c r="A48" s="2"/>
    </row>
    <row r="49" spans="1:8">
      <c r="A49" s="4"/>
      <c r="H49" s="4"/>
    </row>
    <row r="50" spans="1:8">
      <c r="D50" s="11"/>
      <c r="H50" s="4"/>
    </row>
    <row r="51" spans="1:8">
      <c r="D51" s="12"/>
      <c r="E51" s="9"/>
      <c r="F51" s="9"/>
      <c r="G51" s="9"/>
      <c r="H51" s="4"/>
    </row>
    <row r="52" spans="1:8">
      <c r="H52" s="4"/>
    </row>
    <row r="53" spans="1:8">
      <c r="D53" s="12"/>
      <c r="E53" s="9"/>
      <c r="F53" s="9"/>
      <c r="G53" s="9"/>
    </row>
    <row r="54" spans="1:8">
      <c r="D54" s="12"/>
      <c r="E54" s="9"/>
      <c r="F54" s="9"/>
      <c r="G54" s="9"/>
    </row>
    <row r="55" spans="1:8">
      <c r="D55" s="11"/>
      <c r="E55" s="9"/>
      <c r="F55" s="9"/>
      <c r="G55" s="9"/>
    </row>
    <row r="57" spans="1:8">
      <c r="D57" s="12"/>
      <c r="E57" s="9"/>
      <c r="F57" s="9"/>
      <c r="G57" s="9"/>
    </row>
    <row r="58" spans="1:8">
      <c r="A58" s="4"/>
      <c r="B58" s="9"/>
      <c r="C58" s="9"/>
    </row>
    <row r="59" spans="1:8">
      <c r="B59" s="9"/>
      <c r="C59" s="9"/>
    </row>
    <row r="60" spans="1:8">
      <c r="B60" s="9"/>
      <c r="C60" s="9"/>
    </row>
    <row r="61" spans="1:8">
      <c r="B61" s="9"/>
      <c r="C61" s="9"/>
      <c r="E61" s="9"/>
      <c r="F61" s="9"/>
      <c r="G61" s="9"/>
    </row>
    <row r="62" spans="1:8">
      <c r="B62" s="9"/>
      <c r="C62" s="9"/>
      <c r="E62" s="9"/>
      <c r="F62" s="9"/>
      <c r="G62" s="9"/>
    </row>
    <row r="63" spans="1:8">
      <c r="B63" s="9"/>
      <c r="C63" s="9"/>
      <c r="D63" s="4"/>
      <c r="E63" s="9"/>
      <c r="F63" s="9"/>
      <c r="G63" s="9"/>
    </row>
    <row r="64" spans="1:8">
      <c r="B64" s="9"/>
      <c r="C64" s="9"/>
      <c r="D64" s="4"/>
      <c r="E64" s="9"/>
      <c r="F64" s="9"/>
      <c r="G64" s="9"/>
    </row>
    <row r="65" spans="1:7">
      <c r="D65" s="4"/>
      <c r="E65" s="9"/>
      <c r="F65" s="9"/>
      <c r="G65" s="9"/>
    </row>
    <row r="66" spans="1:7">
      <c r="D66" s="4"/>
      <c r="E66" s="9"/>
      <c r="F66" s="9"/>
      <c r="G66" s="9"/>
    </row>
    <row r="67" spans="1:7">
      <c r="A67" s="4"/>
      <c r="B67" s="9"/>
    </row>
    <row r="68" spans="1:7">
      <c r="A68" s="4"/>
      <c r="D68" s="4"/>
      <c r="E68" s="9"/>
      <c r="F68" s="9"/>
      <c r="G68" s="9"/>
    </row>
    <row r="69" spans="1:7">
      <c r="D69" s="4"/>
      <c r="E69" s="9"/>
      <c r="F69" s="9"/>
      <c r="G69" s="9"/>
    </row>
    <row r="72" spans="1:7" ht="15.75">
      <c r="A72" s="2"/>
    </row>
    <row r="73" spans="1:7">
      <c r="A73" s="4"/>
    </row>
    <row r="74" spans="1:7">
      <c r="D74" s="11"/>
    </row>
    <row r="75" spans="1:7">
      <c r="D75" s="12"/>
      <c r="E75" s="9"/>
      <c r="F75" s="9"/>
    </row>
    <row r="77" spans="1:7">
      <c r="D77" s="12"/>
      <c r="E77" s="9"/>
      <c r="F77" s="9"/>
    </row>
    <row r="78" spans="1:7">
      <c r="D78" s="12"/>
      <c r="E78" s="9"/>
      <c r="F78" s="9"/>
    </row>
    <row r="79" spans="1:7">
      <c r="D79" s="11"/>
      <c r="E79" s="9"/>
      <c r="F79" s="9"/>
    </row>
    <row r="81" spans="1:6">
      <c r="D81" s="12"/>
      <c r="E81" s="9"/>
      <c r="F81" s="9"/>
    </row>
    <row r="82" spans="1:6">
      <c r="A82" s="4"/>
      <c r="B82" s="9"/>
      <c r="C82" s="9"/>
    </row>
    <row r="83" spans="1:6">
      <c r="B83" s="9"/>
      <c r="C83" s="9"/>
    </row>
    <row r="84" spans="1:6">
      <c r="B84" s="9"/>
      <c r="C84" s="9"/>
    </row>
    <row r="85" spans="1:6">
      <c r="B85" s="9"/>
      <c r="C85" s="9"/>
      <c r="E85" s="9"/>
      <c r="F85" s="9"/>
    </row>
    <row r="86" spans="1:6">
      <c r="B86" s="9"/>
      <c r="C86" s="9"/>
      <c r="E86" s="9"/>
      <c r="F86" s="9"/>
    </row>
    <row r="87" spans="1:6">
      <c r="B87" s="9"/>
      <c r="C87" s="9"/>
      <c r="D87" s="4"/>
      <c r="E87" s="9"/>
      <c r="F87" s="9"/>
    </row>
    <row r="88" spans="1:6">
      <c r="B88" s="9"/>
      <c r="C88" s="9"/>
      <c r="D88" s="4"/>
      <c r="E88" s="9"/>
      <c r="F88" s="9"/>
    </row>
    <row r="89" spans="1:6">
      <c r="D89" s="4"/>
      <c r="E89" s="9"/>
      <c r="F89" s="9"/>
    </row>
    <row r="90" spans="1:6">
      <c r="D90" s="4"/>
      <c r="E90" s="9"/>
      <c r="F90" s="9"/>
    </row>
    <row r="91" spans="1:6">
      <c r="A91" s="4"/>
      <c r="B91" s="9"/>
    </row>
    <row r="92" spans="1:6">
      <c r="A92" s="4"/>
      <c r="D92" s="4"/>
      <c r="E92" s="9"/>
      <c r="F92" s="9"/>
    </row>
    <row r="93" spans="1:6">
      <c r="D93" s="4"/>
      <c r="E93" s="9"/>
      <c r="F93" s="9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3"/>
  <sheetViews>
    <sheetView workbookViewId="0">
      <selection activeCell="B22" sqref="B22"/>
    </sheetView>
  </sheetViews>
  <sheetFormatPr defaultRowHeight="15"/>
  <cols>
    <col min="1" max="4" width="9" style="3"/>
    <col min="5" max="5" width="13.5" style="3" bestFit="1" customWidth="1"/>
    <col min="6" max="6" width="12.375" style="3" bestFit="1" customWidth="1"/>
    <col min="7" max="7" width="3.5" style="3" customWidth="1"/>
    <col min="8" max="19" width="9" style="3"/>
    <col min="20" max="21" width="9" style="3" customWidth="1"/>
    <col min="22" max="260" width="9" style="3"/>
    <col min="261" max="261" width="13.5" style="3" bestFit="1" customWidth="1"/>
    <col min="262" max="262" width="12.375" style="3" bestFit="1" customWidth="1"/>
    <col min="263" max="263" width="3.5" style="3" customWidth="1"/>
    <col min="264" max="516" width="9" style="3"/>
    <col min="517" max="517" width="13.5" style="3" bestFit="1" customWidth="1"/>
    <col min="518" max="518" width="12.375" style="3" bestFit="1" customWidth="1"/>
    <col min="519" max="519" width="3.5" style="3" customWidth="1"/>
    <col min="520" max="772" width="9" style="3"/>
    <col min="773" max="773" width="13.5" style="3" bestFit="1" customWidth="1"/>
    <col min="774" max="774" width="12.375" style="3" bestFit="1" customWidth="1"/>
    <col min="775" max="775" width="3.5" style="3" customWidth="1"/>
    <col min="776" max="1028" width="9" style="3"/>
    <col min="1029" max="1029" width="13.5" style="3" bestFit="1" customWidth="1"/>
    <col min="1030" max="1030" width="12.375" style="3" bestFit="1" customWidth="1"/>
    <col min="1031" max="1031" width="3.5" style="3" customWidth="1"/>
    <col min="1032" max="1284" width="9" style="3"/>
    <col min="1285" max="1285" width="13.5" style="3" bestFit="1" customWidth="1"/>
    <col min="1286" max="1286" width="12.375" style="3" bestFit="1" customWidth="1"/>
    <col min="1287" max="1287" width="3.5" style="3" customWidth="1"/>
    <col min="1288" max="1540" width="9" style="3"/>
    <col min="1541" max="1541" width="13.5" style="3" bestFit="1" customWidth="1"/>
    <col min="1542" max="1542" width="12.375" style="3" bestFit="1" customWidth="1"/>
    <col min="1543" max="1543" width="3.5" style="3" customWidth="1"/>
    <col min="1544" max="1796" width="9" style="3"/>
    <col min="1797" max="1797" width="13.5" style="3" bestFit="1" customWidth="1"/>
    <col min="1798" max="1798" width="12.375" style="3" bestFit="1" customWidth="1"/>
    <col min="1799" max="1799" width="3.5" style="3" customWidth="1"/>
    <col min="1800" max="2052" width="9" style="3"/>
    <col min="2053" max="2053" width="13.5" style="3" bestFit="1" customWidth="1"/>
    <col min="2054" max="2054" width="12.375" style="3" bestFit="1" customWidth="1"/>
    <col min="2055" max="2055" width="3.5" style="3" customWidth="1"/>
    <col min="2056" max="2308" width="9" style="3"/>
    <col min="2309" max="2309" width="13.5" style="3" bestFit="1" customWidth="1"/>
    <col min="2310" max="2310" width="12.375" style="3" bestFit="1" customWidth="1"/>
    <col min="2311" max="2311" width="3.5" style="3" customWidth="1"/>
    <col min="2312" max="2564" width="9" style="3"/>
    <col min="2565" max="2565" width="13.5" style="3" bestFit="1" customWidth="1"/>
    <col min="2566" max="2566" width="12.375" style="3" bestFit="1" customWidth="1"/>
    <col min="2567" max="2567" width="3.5" style="3" customWidth="1"/>
    <col min="2568" max="2820" width="9" style="3"/>
    <col min="2821" max="2821" width="13.5" style="3" bestFit="1" customWidth="1"/>
    <col min="2822" max="2822" width="12.375" style="3" bestFit="1" customWidth="1"/>
    <col min="2823" max="2823" width="3.5" style="3" customWidth="1"/>
    <col min="2824" max="3076" width="9" style="3"/>
    <col min="3077" max="3077" width="13.5" style="3" bestFit="1" customWidth="1"/>
    <col min="3078" max="3078" width="12.375" style="3" bestFit="1" customWidth="1"/>
    <col min="3079" max="3079" width="3.5" style="3" customWidth="1"/>
    <col min="3080" max="3332" width="9" style="3"/>
    <col min="3333" max="3333" width="13.5" style="3" bestFit="1" customWidth="1"/>
    <col min="3334" max="3334" width="12.375" style="3" bestFit="1" customWidth="1"/>
    <col min="3335" max="3335" width="3.5" style="3" customWidth="1"/>
    <col min="3336" max="3588" width="9" style="3"/>
    <col min="3589" max="3589" width="13.5" style="3" bestFit="1" customWidth="1"/>
    <col min="3590" max="3590" width="12.375" style="3" bestFit="1" customWidth="1"/>
    <col min="3591" max="3591" width="3.5" style="3" customWidth="1"/>
    <col min="3592" max="3844" width="9" style="3"/>
    <col min="3845" max="3845" width="13.5" style="3" bestFit="1" customWidth="1"/>
    <col min="3846" max="3846" width="12.375" style="3" bestFit="1" customWidth="1"/>
    <col min="3847" max="3847" width="3.5" style="3" customWidth="1"/>
    <col min="3848" max="4100" width="9" style="3"/>
    <col min="4101" max="4101" width="13.5" style="3" bestFit="1" customWidth="1"/>
    <col min="4102" max="4102" width="12.375" style="3" bestFit="1" customWidth="1"/>
    <col min="4103" max="4103" width="3.5" style="3" customWidth="1"/>
    <col min="4104" max="4356" width="9" style="3"/>
    <col min="4357" max="4357" width="13.5" style="3" bestFit="1" customWidth="1"/>
    <col min="4358" max="4358" width="12.375" style="3" bestFit="1" customWidth="1"/>
    <col min="4359" max="4359" width="3.5" style="3" customWidth="1"/>
    <col min="4360" max="4612" width="9" style="3"/>
    <col min="4613" max="4613" width="13.5" style="3" bestFit="1" customWidth="1"/>
    <col min="4614" max="4614" width="12.375" style="3" bestFit="1" customWidth="1"/>
    <col min="4615" max="4615" width="3.5" style="3" customWidth="1"/>
    <col min="4616" max="4868" width="9" style="3"/>
    <col min="4869" max="4869" width="13.5" style="3" bestFit="1" customWidth="1"/>
    <col min="4870" max="4870" width="12.375" style="3" bestFit="1" customWidth="1"/>
    <col min="4871" max="4871" width="3.5" style="3" customWidth="1"/>
    <col min="4872" max="5124" width="9" style="3"/>
    <col min="5125" max="5125" width="13.5" style="3" bestFit="1" customWidth="1"/>
    <col min="5126" max="5126" width="12.375" style="3" bestFit="1" customWidth="1"/>
    <col min="5127" max="5127" width="3.5" style="3" customWidth="1"/>
    <col min="5128" max="5380" width="9" style="3"/>
    <col min="5381" max="5381" width="13.5" style="3" bestFit="1" customWidth="1"/>
    <col min="5382" max="5382" width="12.375" style="3" bestFit="1" customWidth="1"/>
    <col min="5383" max="5383" width="3.5" style="3" customWidth="1"/>
    <col min="5384" max="5636" width="9" style="3"/>
    <col min="5637" max="5637" width="13.5" style="3" bestFit="1" customWidth="1"/>
    <col min="5638" max="5638" width="12.375" style="3" bestFit="1" customWidth="1"/>
    <col min="5639" max="5639" width="3.5" style="3" customWidth="1"/>
    <col min="5640" max="5892" width="9" style="3"/>
    <col min="5893" max="5893" width="13.5" style="3" bestFit="1" customWidth="1"/>
    <col min="5894" max="5894" width="12.375" style="3" bestFit="1" customWidth="1"/>
    <col min="5895" max="5895" width="3.5" style="3" customWidth="1"/>
    <col min="5896" max="6148" width="9" style="3"/>
    <col min="6149" max="6149" width="13.5" style="3" bestFit="1" customWidth="1"/>
    <col min="6150" max="6150" width="12.375" style="3" bestFit="1" customWidth="1"/>
    <col min="6151" max="6151" width="3.5" style="3" customWidth="1"/>
    <col min="6152" max="6404" width="9" style="3"/>
    <col min="6405" max="6405" width="13.5" style="3" bestFit="1" customWidth="1"/>
    <col min="6406" max="6406" width="12.375" style="3" bestFit="1" customWidth="1"/>
    <col min="6407" max="6407" width="3.5" style="3" customWidth="1"/>
    <col min="6408" max="6660" width="9" style="3"/>
    <col min="6661" max="6661" width="13.5" style="3" bestFit="1" customWidth="1"/>
    <col min="6662" max="6662" width="12.375" style="3" bestFit="1" customWidth="1"/>
    <col min="6663" max="6663" width="3.5" style="3" customWidth="1"/>
    <col min="6664" max="6916" width="9" style="3"/>
    <col min="6917" max="6917" width="13.5" style="3" bestFit="1" customWidth="1"/>
    <col min="6918" max="6918" width="12.375" style="3" bestFit="1" customWidth="1"/>
    <col min="6919" max="6919" width="3.5" style="3" customWidth="1"/>
    <col min="6920" max="7172" width="9" style="3"/>
    <col min="7173" max="7173" width="13.5" style="3" bestFit="1" customWidth="1"/>
    <col min="7174" max="7174" width="12.375" style="3" bestFit="1" customWidth="1"/>
    <col min="7175" max="7175" width="3.5" style="3" customWidth="1"/>
    <col min="7176" max="7428" width="9" style="3"/>
    <col min="7429" max="7429" width="13.5" style="3" bestFit="1" customWidth="1"/>
    <col min="7430" max="7430" width="12.375" style="3" bestFit="1" customWidth="1"/>
    <col min="7431" max="7431" width="3.5" style="3" customWidth="1"/>
    <col min="7432" max="7684" width="9" style="3"/>
    <col min="7685" max="7685" width="13.5" style="3" bestFit="1" customWidth="1"/>
    <col min="7686" max="7686" width="12.375" style="3" bestFit="1" customWidth="1"/>
    <col min="7687" max="7687" width="3.5" style="3" customWidth="1"/>
    <col min="7688" max="7940" width="9" style="3"/>
    <col min="7941" max="7941" width="13.5" style="3" bestFit="1" customWidth="1"/>
    <col min="7942" max="7942" width="12.375" style="3" bestFit="1" customWidth="1"/>
    <col min="7943" max="7943" width="3.5" style="3" customWidth="1"/>
    <col min="7944" max="8196" width="9" style="3"/>
    <col min="8197" max="8197" width="13.5" style="3" bestFit="1" customWidth="1"/>
    <col min="8198" max="8198" width="12.375" style="3" bestFit="1" customWidth="1"/>
    <col min="8199" max="8199" width="3.5" style="3" customWidth="1"/>
    <col min="8200" max="8452" width="9" style="3"/>
    <col min="8453" max="8453" width="13.5" style="3" bestFit="1" customWidth="1"/>
    <col min="8454" max="8454" width="12.375" style="3" bestFit="1" customWidth="1"/>
    <col min="8455" max="8455" width="3.5" style="3" customWidth="1"/>
    <col min="8456" max="8708" width="9" style="3"/>
    <col min="8709" max="8709" width="13.5" style="3" bestFit="1" customWidth="1"/>
    <col min="8710" max="8710" width="12.375" style="3" bestFit="1" customWidth="1"/>
    <col min="8711" max="8711" width="3.5" style="3" customWidth="1"/>
    <col min="8712" max="8964" width="9" style="3"/>
    <col min="8965" max="8965" width="13.5" style="3" bestFit="1" customWidth="1"/>
    <col min="8966" max="8966" width="12.375" style="3" bestFit="1" customWidth="1"/>
    <col min="8967" max="8967" width="3.5" style="3" customWidth="1"/>
    <col min="8968" max="9220" width="9" style="3"/>
    <col min="9221" max="9221" width="13.5" style="3" bestFit="1" customWidth="1"/>
    <col min="9222" max="9222" width="12.375" style="3" bestFit="1" customWidth="1"/>
    <col min="9223" max="9223" width="3.5" style="3" customWidth="1"/>
    <col min="9224" max="9476" width="9" style="3"/>
    <col min="9477" max="9477" width="13.5" style="3" bestFit="1" customWidth="1"/>
    <col min="9478" max="9478" width="12.375" style="3" bestFit="1" customWidth="1"/>
    <col min="9479" max="9479" width="3.5" style="3" customWidth="1"/>
    <col min="9480" max="9732" width="9" style="3"/>
    <col min="9733" max="9733" width="13.5" style="3" bestFit="1" customWidth="1"/>
    <col min="9734" max="9734" width="12.375" style="3" bestFit="1" customWidth="1"/>
    <col min="9735" max="9735" width="3.5" style="3" customWidth="1"/>
    <col min="9736" max="9988" width="9" style="3"/>
    <col min="9989" max="9989" width="13.5" style="3" bestFit="1" customWidth="1"/>
    <col min="9990" max="9990" width="12.375" style="3" bestFit="1" customWidth="1"/>
    <col min="9991" max="9991" width="3.5" style="3" customWidth="1"/>
    <col min="9992" max="10244" width="9" style="3"/>
    <col min="10245" max="10245" width="13.5" style="3" bestFit="1" customWidth="1"/>
    <col min="10246" max="10246" width="12.375" style="3" bestFit="1" customWidth="1"/>
    <col min="10247" max="10247" width="3.5" style="3" customWidth="1"/>
    <col min="10248" max="10500" width="9" style="3"/>
    <col min="10501" max="10501" width="13.5" style="3" bestFit="1" customWidth="1"/>
    <col min="10502" max="10502" width="12.375" style="3" bestFit="1" customWidth="1"/>
    <col min="10503" max="10503" width="3.5" style="3" customWidth="1"/>
    <col min="10504" max="10756" width="9" style="3"/>
    <col min="10757" max="10757" width="13.5" style="3" bestFit="1" customWidth="1"/>
    <col min="10758" max="10758" width="12.375" style="3" bestFit="1" customWidth="1"/>
    <col min="10759" max="10759" width="3.5" style="3" customWidth="1"/>
    <col min="10760" max="11012" width="9" style="3"/>
    <col min="11013" max="11013" width="13.5" style="3" bestFit="1" customWidth="1"/>
    <col min="11014" max="11014" width="12.375" style="3" bestFit="1" customWidth="1"/>
    <col min="11015" max="11015" width="3.5" style="3" customWidth="1"/>
    <col min="11016" max="11268" width="9" style="3"/>
    <col min="11269" max="11269" width="13.5" style="3" bestFit="1" customWidth="1"/>
    <col min="11270" max="11270" width="12.375" style="3" bestFit="1" customWidth="1"/>
    <col min="11271" max="11271" width="3.5" style="3" customWidth="1"/>
    <col min="11272" max="11524" width="9" style="3"/>
    <col min="11525" max="11525" width="13.5" style="3" bestFit="1" customWidth="1"/>
    <col min="11526" max="11526" width="12.375" style="3" bestFit="1" customWidth="1"/>
    <col min="11527" max="11527" width="3.5" style="3" customWidth="1"/>
    <col min="11528" max="11780" width="9" style="3"/>
    <col min="11781" max="11781" width="13.5" style="3" bestFit="1" customWidth="1"/>
    <col min="11782" max="11782" width="12.375" style="3" bestFit="1" customWidth="1"/>
    <col min="11783" max="11783" width="3.5" style="3" customWidth="1"/>
    <col min="11784" max="12036" width="9" style="3"/>
    <col min="12037" max="12037" width="13.5" style="3" bestFit="1" customWidth="1"/>
    <col min="12038" max="12038" width="12.375" style="3" bestFit="1" customWidth="1"/>
    <col min="12039" max="12039" width="3.5" style="3" customWidth="1"/>
    <col min="12040" max="12292" width="9" style="3"/>
    <col min="12293" max="12293" width="13.5" style="3" bestFit="1" customWidth="1"/>
    <col min="12294" max="12294" width="12.375" style="3" bestFit="1" customWidth="1"/>
    <col min="12295" max="12295" width="3.5" style="3" customWidth="1"/>
    <col min="12296" max="12548" width="9" style="3"/>
    <col min="12549" max="12549" width="13.5" style="3" bestFit="1" customWidth="1"/>
    <col min="12550" max="12550" width="12.375" style="3" bestFit="1" customWidth="1"/>
    <col min="12551" max="12551" width="3.5" style="3" customWidth="1"/>
    <col min="12552" max="12804" width="9" style="3"/>
    <col min="12805" max="12805" width="13.5" style="3" bestFit="1" customWidth="1"/>
    <col min="12806" max="12806" width="12.375" style="3" bestFit="1" customWidth="1"/>
    <col min="12807" max="12807" width="3.5" style="3" customWidth="1"/>
    <col min="12808" max="13060" width="9" style="3"/>
    <col min="13061" max="13061" width="13.5" style="3" bestFit="1" customWidth="1"/>
    <col min="13062" max="13062" width="12.375" style="3" bestFit="1" customWidth="1"/>
    <col min="13063" max="13063" width="3.5" style="3" customWidth="1"/>
    <col min="13064" max="13316" width="9" style="3"/>
    <col min="13317" max="13317" width="13.5" style="3" bestFit="1" customWidth="1"/>
    <col min="13318" max="13318" width="12.375" style="3" bestFit="1" customWidth="1"/>
    <col min="13319" max="13319" width="3.5" style="3" customWidth="1"/>
    <col min="13320" max="13572" width="9" style="3"/>
    <col min="13573" max="13573" width="13.5" style="3" bestFit="1" customWidth="1"/>
    <col min="13574" max="13574" width="12.375" style="3" bestFit="1" customWidth="1"/>
    <col min="13575" max="13575" width="3.5" style="3" customWidth="1"/>
    <col min="13576" max="13828" width="9" style="3"/>
    <col min="13829" max="13829" width="13.5" style="3" bestFit="1" customWidth="1"/>
    <col min="13830" max="13830" width="12.375" style="3" bestFit="1" customWidth="1"/>
    <col min="13831" max="13831" width="3.5" style="3" customWidth="1"/>
    <col min="13832" max="14084" width="9" style="3"/>
    <col min="14085" max="14085" width="13.5" style="3" bestFit="1" customWidth="1"/>
    <col min="14086" max="14086" width="12.375" style="3" bestFit="1" customWidth="1"/>
    <col min="14087" max="14087" width="3.5" style="3" customWidth="1"/>
    <col min="14088" max="14340" width="9" style="3"/>
    <col min="14341" max="14341" width="13.5" style="3" bestFit="1" customWidth="1"/>
    <col min="14342" max="14342" width="12.375" style="3" bestFit="1" customWidth="1"/>
    <col min="14343" max="14343" width="3.5" style="3" customWidth="1"/>
    <col min="14344" max="14596" width="9" style="3"/>
    <col min="14597" max="14597" width="13.5" style="3" bestFit="1" customWidth="1"/>
    <col min="14598" max="14598" width="12.375" style="3" bestFit="1" customWidth="1"/>
    <col min="14599" max="14599" width="3.5" style="3" customWidth="1"/>
    <col min="14600" max="14852" width="9" style="3"/>
    <col min="14853" max="14853" width="13.5" style="3" bestFit="1" customWidth="1"/>
    <col min="14854" max="14854" width="12.375" style="3" bestFit="1" customWidth="1"/>
    <col min="14855" max="14855" width="3.5" style="3" customWidth="1"/>
    <col min="14856" max="15108" width="9" style="3"/>
    <col min="15109" max="15109" width="13.5" style="3" bestFit="1" customWidth="1"/>
    <col min="15110" max="15110" width="12.375" style="3" bestFit="1" customWidth="1"/>
    <col min="15111" max="15111" width="3.5" style="3" customWidth="1"/>
    <col min="15112" max="15364" width="9" style="3"/>
    <col min="15365" max="15365" width="13.5" style="3" bestFit="1" customWidth="1"/>
    <col min="15366" max="15366" width="12.375" style="3" bestFit="1" customWidth="1"/>
    <col min="15367" max="15367" width="3.5" style="3" customWidth="1"/>
    <col min="15368" max="15620" width="9" style="3"/>
    <col min="15621" max="15621" width="13.5" style="3" bestFit="1" customWidth="1"/>
    <col min="15622" max="15622" width="12.375" style="3" bestFit="1" customWidth="1"/>
    <col min="15623" max="15623" width="3.5" style="3" customWidth="1"/>
    <col min="15624" max="15876" width="9" style="3"/>
    <col min="15877" max="15877" width="13.5" style="3" bestFit="1" customWidth="1"/>
    <col min="15878" max="15878" width="12.375" style="3" bestFit="1" customWidth="1"/>
    <col min="15879" max="15879" width="3.5" style="3" customWidth="1"/>
    <col min="15880" max="16132" width="9" style="3"/>
    <col min="16133" max="16133" width="13.5" style="3" bestFit="1" customWidth="1"/>
    <col min="16134" max="16134" width="12.375" style="3" bestFit="1" customWidth="1"/>
    <col min="16135" max="16135" width="3.5" style="3" customWidth="1"/>
    <col min="16136" max="16384" width="9" style="3"/>
  </cols>
  <sheetData>
    <row r="1" spans="1:12" ht="15.75">
      <c r="A1" s="2" t="s">
        <v>10</v>
      </c>
      <c r="H1" s="2" t="s">
        <v>11</v>
      </c>
    </row>
    <row r="2" spans="1:12">
      <c r="A2" s="4" t="s">
        <v>12</v>
      </c>
      <c r="B2" s="3">
        <v>5.5E-2</v>
      </c>
      <c r="H2" s="5" t="s">
        <v>13</v>
      </c>
      <c r="I2" s="6">
        <v>1.01</v>
      </c>
      <c r="J2" s="6">
        <v>1</v>
      </c>
      <c r="K2" s="6"/>
      <c r="L2" s="4" t="s">
        <v>14</v>
      </c>
    </row>
    <row r="3" spans="1:12">
      <c r="A3" s="3" t="s">
        <v>0</v>
      </c>
      <c r="B3" s="3">
        <v>0.4</v>
      </c>
      <c r="H3" s="5" t="s">
        <v>15</v>
      </c>
      <c r="I3" s="7">
        <v>1</v>
      </c>
      <c r="J3" s="7">
        <v>1.01</v>
      </c>
      <c r="K3" s="7"/>
      <c r="L3" s="4" t="s">
        <v>16</v>
      </c>
    </row>
    <row r="4" spans="1:12">
      <c r="A4" s="3" t="s">
        <v>2</v>
      </c>
      <c r="B4" s="3">
        <v>0.5</v>
      </c>
      <c r="H4" s="6"/>
      <c r="I4" s="6"/>
      <c r="J4" s="6"/>
      <c r="K4" s="6"/>
    </row>
    <row r="5" spans="1:12">
      <c r="A5" s="3" t="s">
        <v>17</v>
      </c>
      <c r="B5" s="3">
        <v>0.85</v>
      </c>
      <c r="H5" s="8" t="s">
        <v>18</v>
      </c>
      <c r="I5" s="7">
        <v>0.94775856784944967</v>
      </c>
      <c r="J5" s="7">
        <v>0.95480037142250573</v>
      </c>
      <c r="K5" s="7"/>
      <c r="L5" s="4" t="s">
        <v>19</v>
      </c>
    </row>
    <row r="6" spans="1:12">
      <c r="A6" s="3" t="s">
        <v>20</v>
      </c>
      <c r="B6" s="3">
        <v>0.98499999999999999</v>
      </c>
      <c r="H6" s="8" t="s">
        <v>21</v>
      </c>
      <c r="I6" s="7">
        <f>($B11*I3/($B12*(1+1/$B4)*I5^(1-1/$B3)+$B13))^$B4</f>
        <v>0.99765295789584574</v>
      </c>
      <c r="J6" s="7">
        <f>($B11*J3/($B12*(1+1/$B4)*J5^(1-1/$B3)+$B13))^$B4</f>
        <v>1.0061777659357234</v>
      </c>
      <c r="K6" s="7"/>
      <c r="L6" s="4" t="s">
        <v>22</v>
      </c>
    </row>
    <row r="7" spans="1:12">
      <c r="A7" s="3" t="s">
        <v>23</v>
      </c>
      <c r="B7" s="3">
        <v>0.25</v>
      </c>
      <c r="H7" s="5" t="s">
        <v>24</v>
      </c>
      <c r="I7" s="7">
        <f>I5^(-1/$B3)*(1+$B12*(1/$B3-1)*I6^(1+1/$B4))</f>
        <v>1.7127287287328237</v>
      </c>
      <c r="J7" s="7">
        <f>J5^(-1/$B3)*(1+$B12*(1/$B3-1)*J6^(1+1/$B4))</f>
        <v>1.6957699068267187</v>
      </c>
      <c r="K7" s="7"/>
      <c r="L7" s="4" t="s">
        <v>25</v>
      </c>
    </row>
    <row r="8" spans="1:12">
      <c r="H8" s="6"/>
      <c r="I8" s="6"/>
      <c r="J8" s="6"/>
      <c r="K8" s="6"/>
    </row>
    <row r="9" spans="1:12">
      <c r="A9" s="3" t="s">
        <v>26</v>
      </c>
      <c r="B9" s="3">
        <f>(B6*(1-B2)+B2*B7)/(1-0.15*B2)</f>
        <v>0.95243256869170645</v>
      </c>
      <c r="D9" s="4" t="s">
        <v>27</v>
      </c>
      <c r="H9" s="8" t="s">
        <v>28</v>
      </c>
      <c r="I9" s="7">
        <f>100*(I7-$B11*I2)</f>
        <v>4.6343332971154894E-5</v>
      </c>
      <c r="J9" s="7">
        <f>100*(J7-$B11*J2)</f>
        <v>-6.5287575057304537E-5</v>
      </c>
      <c r="K9" s="7"/>
      <c r="L9" s="4" t="s">
        <v>29</v>
      </c>
    </row>
    <row r="10" spans="1:12">
      <c r="A10" s="3" t="s">
        <v>30</v>
      </c>
      <c r="B10" s="3">
        <f>B5*B9</f>
        <v>0.80956768338795049</v>
      </c>
      <c r="D10" s="4" t="s">
        <v>31</v>
      </c>
      <c r="H10" s="6"/>
      <c r="I10" s="6"/>
      <c r="J10" s="6"/>
      <c r="K10" s="6"/>
      <c r="L10" s="4" t="s">
        <v>32</v>
      </c>
    </row>
    <row r="11" spans="1:12">
      <c r="A11" s="4" t="s">
        <v>33</v>
      </c>
      <c r="B11" s="9">
        <f>B10^(-1/B3)</f>
        <v>1.6957705597024693</v>
      </c>
      <c r="C11" s="9"/>
      <c r="D11" s="4" t="s">
        <v>34</v>
      </c>
      <c r="H11" s="6"/>
      <c r="I11" s="6"/>
      <c r="J11" s="6"/>
      <c r="K11" s="6"/>
      <c r="L11" s="4" t="s">
        <v>35</v>
      </c>
    </row>
    <row r="12" spans="1:12">
      <c r="A12" s="3" t="s">
        <v>36</v>
      </c>
      <c r="B12" s="9">
        <f>(B9^(-1/B3)-B11)/((1-1/B3)*B9^(-1/B3))</f>
        <v>0.33416589535712204</v>
      </c>
      <c r="C12" s="9"/>
      <c r="D12" s="4" t="s">
        <v>37</v>
      </c>
      <c r="H12" s="6"/>
      <c r="I12" s="6"/>
      <c r="J12" s="6"/>
      <c r="K12" s="6"/>
    </row>
    <row r="13" spans="1:12">
      <c r="A13" s="3" t="s">
        <v>1</v>
      </c>
      <c r="B13" s="9">
        <f>B11-(1+1/B4)*B12*B9^(1-1/B3)</f>
        <v>0.61724107531148964</v>
      </c>
      <c r="C13" s="9"/>
      <c r="D13" s="4" t="s">
        <v>38</v>
      </c>
      <c r="H13" s="6"/>
      <c r="I13" s="7"/>
      <c r="J13" s="7"/>
      <c r="K13" s="7"/>
      <c r="L13" s="4" t="s">
        <v>39</v>
      </c>
    </row>
    <row r="14" spans="1:12">
      <c r="A14" s="3" t="s">
        <v>40</v>
      </c>
      <c r="B14" s="9">
        <f>B10^(1-1/B3)/(1-1/B3)</f>
        <v>-0.91522736238387747</v>
      </c>
      <c r="C14" s="9"/>
      <c r="H14" s="6"/>
      <c r="I14" s="7"/>
      <c r="J14" s="7"/>
      <c r="K14" s="7"/>
      <c r="L14" s="4" t="s">
        <v>41</v>
      </c>
    </row>
    <row r="15" spans="1:12">
      <c r="A15" s="3" t="s">
        <v>42</v>
      </c>
      <c r="B15" s="9">
        <f>B9^(1-1/B3)/(1-1/B3)-B13/(1+1/B4)-B12*B6^(1-1/B3)</f>
        <v>-1.2648033840205297</v>
      </c>
      <c r="C15" s="9"/>
      <c r="H15" s="10" t="s">
        <v>43</v>
      </c>
      <c r="I15" s="7">
        <f>I2</f>
        <v>1.01</v>
      </c>
      <c r="J15" s="7">
        <f>J2</f>
        <v>1</v>
      </c>
      <c r="K15" s="7"/>
    </row>
    <row r="16" spans="1:12">
      <c r="A16" s="3" t="s">
        <v>44</v>
      </c>
      <c r="B16" s="9">
        <f>B7+B9-B10+(B14-B15)/B11</f>
        <v>0.5990107106552629</v>
      </c>
      <c r="C16" s="9"/>
      <c r="H16" s="10" t="s">
        <v>45</v>
      </c>
      <c r="I16" s="7">
        <f>I3</f>
        <v>1</v>
      </c>
      <c r="J16" s="7">
        <f>J3</f>
        <v>1.01</v>
      </c>
      <c r="K16" s="7"/>
    </row>
    <row r="17" spans="1:11">
      <c r="B17" s="9"/>
      <c r="C17" s="9"/>
      <c r="H17" s="10" t="s">
        <v>18</v>
      </c>
      <c r="I17" s="7">
        <f>I5</f>
        <v>0.94775856784944967</v>
      </c>
      <c r="J17" s="7">
        <f>J5</f>
        <v>0.95480037142250573</v>
      </c>
      <c r="K17" s="7"/>
    </row>
    <row r="18" spans="1:11">
      <c r="H18" s="10" t="s">
        <v>21</v>
      </c>
      <c r="I18" s="7">
        <f>I6</f>
        <v>0.99765295789584574</v>
      </c>
      <c r="J18" s="7">
        <f>J6</f>
        <v>1.0061777659357234</v>
      </c>
      <c r="K18" s="7"/>
    </row>
    <row r="19" spans="1:11">
      <c r="H19" s="6"/>
      <c r="I19" s="6"/>
      <c r="J19" s="6"/>
      <c r="K19" s="6"/>
    </row>
    <row r="20" spans="1:11">
      <c r="A20" s="4"/>
      <c r="B20" s="9"/>
      <c r="H20" s="10" t="s">
        <v>46</v>
      </c>
      <c r="I20" s="7">
        <f>LN(I5/$B9)/LN(I2)</f>
        <v>-0.4944072702208987</v>
      </c>
      <c r="J20" s="7">
        <f>LN(J6)/LN(J3)</f>
        <v>0.61895045092770595</v>
      </c>
      <c r="K20" s="7"/>
    </row>
    <row r="21" spans="1:11">
      <c r="A21" s="4"/>
      <c r="H21" s="10" t="s">
        <v>47</v>
      </c>
      <c r="I21" s="7">
        <f>LN(I18)/LN(I2)</f>
        <v>-0.23615302439614941</v>
      </c>
      <c r="J21" s="7">
        <f>LN(J17/B9)/LN(J3)</f>
        <v>0.2495367276134319</v>
      </c>
      <c r="K21" s="7"/>
    </row>
    <row r="25" spans="1:11" ht="15.75">
      <c r="A25" s="2"/>
    </row>
    <row r="26" spans="1:11">
      <c r="A26" s="4"/>
    </row>
    <row r="27" spans="1:11">
      <c r="D27" s="11"/>
      <c r="H27" s="4"/>
    </row>
    <row r="28" spans="1:11">
      <c r="D28" s="12"/>
      <c r="E28" s="9"/>
      <c r="F28" s="9"/>
      <c r="G28" s="9"/>
      <c r="H28" s="4"/>
    </row>
    <row r="29" spans="1:11">
      <c r="H29" s="4"/>
    </row>
    <row r="30" spans="1:11">
      <c r="D30" s="12"/>
      <c r="E30" s="9"/>
      <c r="F30" s="9"/>
      <c r="G30" s="9"/>
    </row>
    <row r="31" spans="1:11">
      <c r="D31" s="12"/>
      <c r="E31" s="9"/>
      <c r="F31" s="9"/>
      <c r="G31" s="9"/>
    </row>
    <row r="32" spans="1:11">
      <c r="D32" s="11"/>
      <c r="E32" s="9"/>
      <c r="F32" s="9"/>
      <c r="G32" s="9"/>
    </row>
    <row r="34" spans="1:7">
      <c r="D34" s="12"/>
      <c r="E34" s="9"/>
      <c r="F34" s="9"/>
      <c r="G34" s="9"/>
    </row>
    <row r="35" spans="1:7">
      <c r="A35" s="4"/>
      <c r="B35" s="9"/>
      <c r="C35" s="9"/>
    </row>
    <row r="36" spans="1:7">
      <c r="B36" s="9"/>
      <c r="C36" s="9"/>
    </row>
    <row r="37" spans="1:7">
      <c r="B37" s="9"/>
      <c r="C37" s="9"/>
    </row>
    <row r="38" spans="1:7">
      <c r="B38" s="9"/>
      <c r="C38" s="9"/>
      <c r="E38" s="9"/>
      <c r="F38" s="9"/>
      <c r="G38" s="9"/>
    </row>
    <row r="39" spans="1:7">
      <c r="B39" s="9"/>
      <c r="C39" s="9"/>
      <c r="E39" s="9"/>
      <c r="F39" s="9"/>
      <c r="G39" s="9"/>
    </row>
    <row r="40" spans="1:7">
      <c r="B40" s="9"/>
      <c r="C40" s="9"/>
      <c r="D40" s="4"/>
      <c r="E40" s="9"/>
      <c r="F40" s="9"/>
      <c r="G40" s="9"/>
    </row>
    <row r="41" spans="1:7">
      <c r="B41" s="9"/>
      <c r="C41" s="9"/>
      <c r="D41" s="4"/>
      <c r="E41" s="9"/>
      <c r="F41" s="9"/>
      <c r="G41" s="9"/>
    </row>
    <row r="42" spans="1:7">
      <c r="D42" s="4"/>
      <c r="E42" s="9"/>
      <c r="F42" s="9"/>
      <c r="G42" s="9"/>
    </row>
    <row r="43" spans="1:7">
      <c r="D43" s="4"/>
      <c r="E43" s="9"/>
      <c r="F43" s="9"/>
      <c r="G43" s="9"/>
    </row>
    <row r="44" spans="1:7">
      <c r="A44" s="4"/>
      <c r="B44" s="9"/>
    </row>
    <row r="45" spans="1:7">
      <c r="A45" s="4"/>
      <c r="D45" s="4"/>
      <c r="E45" s="9"/>
      <c r="F45" s="9"/>
      <c r="G45" s="9"/>
    </row>
    <row r="46" spans="1:7">
      <c r="D46" s="4"/>
      <c r="E46" s="9"/>
      <c r="F46" s="9"/>
      <c r="G46" s="9"/>
    </row>
    <row r="47" spans="1:7">
      <c r="D47" s="4"/>
      <c r="E47" s="9"/>
      <c r="F47" s="9"/>
      <c r="G47" s="9"/>
    </row>
    <row r="48" spans="1:7" ht="15.75">
      <c r="A48" s="2"/>
    </row>
    <row r="49" spans="1:8">
      <c r="A49" s="4"/>
      <c r="H49" s="4"/>
    </row>
    <row r="50" spans="1:8">
      <c r="D50" s="11"/>
      <c r="H50" s="4"/>
    </row>
    <row r="51" spans="1:8">
      <c r="D51" s="12"/>
      <c r="E51" s="9"/>
      <c r="F51" s="9"/>
      <c r="G51" s="9"/>
      <c r="H51" s="4"/>
    </row>
    <row r="52" spans="1:8">
      <c r="H52" s="4"/>
    </row>
    <row r="53" spans="1:8">
      <c r="D53" s="12"/>
      <c r="E53" s="9"/>
      <c r="F53" s="9"/>
      <c r="G53" s="9"/>
    </row>
    <row r="54" spans="1:8">
      <c r="D54" s="12"/>
      <c r="E54" s="9"/>
      <c r="F54" s="9"/>
      <c r="G54" s="9"/>
    </row>
    <row r="55" spans="1:8">
      <c r="D55" s="11"/>
      <c r="E55" s="9"/>
      <c r="F55" s="9"/>
      <c r="G55" s="9"/>
    </row>
    <row r="57" spans="1:8">
      <c r="D57" s="12"/>
      <c r="E57" s="9"/>
      <c r="F57" s="9"/>
      <c r="G57" s="9"/>
    </row>
    <row r="58" spans="1:8">
      <c r="A58" s="4"/>
      <c r="B58" s="9"/>
      <c r="C58" s="9"/>
    </row>
    <row r="59" spans="1:8">
      <c r="B59" s="9"/>
      <c r="C59" s="9"/>
    </row>
    <row r="60" spans="1:8">
      <c r="B60" s="9"/>
      <c r="C60" s="9"/>
    </row>
    <row r="61" spans="1:8">
      <c r="B61" s="9"/>
      <c r="C61" s="9"/>
      <c r="E61" s="9"/>
      <c r="F61" s="9"/>
      <c r="G61" s="9"/>
    </row>
    <row r="62" spans="1:8">
      <c r="B62" s="9"/>
      <c r="C62" s="9"/>
      <c r="E62" s="9"/>
      <c r="F62" s="9"/>
      <c r="G62" s="9"/>
    </row>
    <row r="63" spans="1:8">
      <c r="B63" s="9"/>
      <c r="C63" s="9"/>
      <c r="D63" s="4"/>
      <c r="E63" s="9"/>
      <c r="F63" s="9"/>
      <c r="G63" s="9"/>
    </row>
    <row r="64" spans="1:8">
      <c r="B64" s="9"/>
      <c r="C64" s="9"/>
      <c r="D64" s="4"/>
      <c r="E64" s="9"/>
      <c r="F64" s="9"/>
      <c r="G64" s="9"/>
    </row>
    <row r="65" spans="1:7">
      <c r="D65" s="4"/>
      <c r="E65" s="9"/>
      <c r="F65" s="9"/>
      <c r="G65" s="9"/>
    </row>
    <row r="66" spans="1:7">
      <c r="D66" s="4"/>
      <c r="E66" s="9"/>
      <c r="F66" s="9"/>
      <c r="G66" s="9"/>
    </row>
    <row r="67" spans="1:7">
      <c r="A67" s="4"/>
      <c r="B67" s="9"/>
    </row>
    <row r="68" spans="1:7">
      <c r="A68" s="4"/>
      <c r="D68" s="4"/>
      <c r="E68" s="9"/>
      <c r="F68" s="9"/>
      <c r="G68" s="9"/>
    </row>
    <row r="69" spans="1:7">
      <c r="D69" s="4"/>
      <c r="E69" s="9"/>
      <c r="F69" s="9"/>
      <c r="G69" s="9"/>
    </row>
    <row r="72" spans="1:7" ht="15.75">
      <c r="A72" s="2"/>
    </row>
    <row r="73" spans="1:7">
      <c r="A73" s="4"/>
    </row>
    <row r="74" spans="1:7">
      <c r="D74" s="11"/>
    </row>
    <row r="75" spans="1:7">
      <c r="D75" s="12"/>
      <c r="E75" s="9"/>
      <c r="F75" s="9"/>
    </row>
    <row r="77" spans="1:7">
      <c r="D77" s="12"/>
      <c r="E77" s="9"/>
      <c r="F77" s="9"/>
    </row>
    <row r="78" spans="1:7">
      <c r="D78" s="12"/>
      <c r="E78" s="9"/>
      <c r="F78" s="9"/>
    </row>
    <row r="79" spans="1:7">
      <c r="D79" s="11"/>
      <c r="E79" s="9"/>
      <c r="F79" s="9"/>
    </row>
    <row r="81" spans="1:6">
      <c r="D81" s="12"/>
      <c r="E81" s="9"/>
      <c r="F81" s="9"/>
    </row>
    <row r="82" spans="1:6">
      <c r="A82" s="4"/>
      <c r="B82" s="9"/>
      <c r="C82" s="9"/>
    </row>
    <row r="83" spans="1:6">
      <c r="B83" s="9"/>
      <c r="C83" s="9"/>
    </row>
    <row r="84" spans="1:6">
      <c r="B84" s="9"/>
      <c r="C84" s="9"/>
    </row>
    <row r="85" spans="1:6">
      <c r="B85" s="9"/>
      <c r="C85" s="9"/>
      <c r="E85" s="9"/>
      <c r="F85" s="9"/>
    </row>
    <row r="86" spans="1:6">
      <c r="B86" s="9"/>
      <c r="C86" s="9"/>
      <c r="E86" s="9"/>
      <c r="F86" s="9"/>
    </row>
    <row r="87" spans="1:6">
      <c r="B87" s="9"/>
      <c r="C87" s="9"/>
      <c r="D87" s="4"/>
      <c r="E87" s="9"/>
      <c r="F87" s="9"/>
    </row>
    <row r="88" spans="1:6">
      <c r="B88" s="9"/>
      <c r="C88" s="9"/>
      <c r="D88" s="4"/>
      <c r="E88" s="9"/>
      <c r="F88" s="9"/>
    </row>
    <row r="89" spans="1:6">
      <c r="D89" s="4"/>
      <c r="E89" s="9"/>
      <c r="F89" s="9"/>
    </row>
    <row r="90" spans="1:6">
      <c r="D90" s="4"/>
      <c r="E90" s="9"/>
      <c r="F90" s="9"/>
    </row>
    <row r="91" spans="1:6">
      <c r="A91" s="4"/>
      <c r="B91" s="9"/>
    </row>
    <row r="92" spans="1:6">
      <c r="A92" s="4"/>
      <c r="D92" s="4"/>
      <c r="E92" s="9"/>
      <c r="F92" s="9"/>
    </row>
    <row r="93" spans="1:6">
      <c r="D93" s="4"/>
      <c r="E93" s="9"/>
      <c r="F93" s="9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95"/>
  <sheetViews>
    <sheetView workbookViewId="0">
      <selection activeCell="D5" sqref="D5"/>
    </sheetView>
  </sheetViews>
  <sheetFormatPr defaultRowHeight="15"/>
  <cols>
    <col min="1" max="4" width="9" style="3"/>
    <col min="5" max="5" width="13.5" style="3" bestFit="1" customWidth="1"/>
    <col min="6" max="6" width="12.375" style="3" bestFit="1" customWidth="1"/>
    <col min="7" max="8" width="9" style="3" customWidth="1"/>
    <col min="9" max="247" width="9" style="3"/>
    <col min="248" max="248" width="13.5" style="3" bestFit="1" customWidth="1"/>
    <col min="249" max="249" width="12.375" style="3" bestFit="1" customWidth="1"/>
    <col min="250" max="250" width="3.5" style="3" customWidth="1"/>
    <col min="251" max="503" width="9" style="3"/>
    <col min="504" max="504" width="13.5" style="3" bestFit="1" customWidth="1"/>
    <col min="505" max="505" width="12.375" style="3" bestFit="1" customWidth="1"/>
    <col min="506" max="506" width="3.5" style="3" customWidth="1"/>
    <col min="507" max="759" width="9" style="3"/>
    <col min="760" max="760" width="13.5" style="3" bestFit="1" customWidth="1"/>
    <col min="761" max="761" width="12.375" style="3" bestFit="1" customWidth="1"/>
    <col min="762" max="762" width="3.5" style="3" customWidth="1"/>
    <col min="763" max="1015" width="9" style="3"/>
    <col min="1016" max="1016" width="13.5" style="3" bestFit="1" customWidth="1"/>
    <col min="1017" max="1017" width="12.375" style="3" bestFit="1" customWidth="1"/>
    <col min="1018" max="1018" width="3.5" style="3" customWidth="1"/>
    <col min="1019" max="1271" width="9" style="3"/>
    <col min="1272" max="1272" width="13.5" style="3" bestFit="1" customWidth="1"/>
    <col min="1273" max="1273" width="12.375" style="3" bestFit="1" customWidth="1"/>
    <col min="1274" max="1274" width="3.5" style="3" customWidth="1"/>
    <col min="1275" max="1527" width="9" style="3"/>
    <col min="1528" max="1528" width="13.5" style="3" bestFit="1" customWidth="1"/>
    <col min="1529" max="1529" width="12.375" style="3" bestFit="1" customWidth="1"/>
    <col min="1530" max="1530" width="3.5" style="3" customWidth="1"/>
    <col min="1531" max="1783" width="9" style="3"/>
    <col min="1784" max="1784" width="13.5" style="3" bestFit="1" customWidth="1"/>
    <col min="1785" max="1785" width="12.375" style="3" bestFit="1" customWidth="1"/>
    <col min="1786" max="1786" width="3.5" style="3" customWidth="1"/>
    <col min="1787" max="2039" width="9" style="3"/>
    <col min="2040" max="2040" width="13.5" style="3" bestFit="1" customWidth="1"/>
    <col min="2041" max="2041" width="12.375" style="3" bestFit="1" customWidth="1"/>
    <col min="2042" max="2042" width="3.5" style="3" customWidth="1"/>
    <col min="2043" max="2295" width="9" style="3"/>
    <col min="2296" max="2296" width="13.5" style="3" bestFit="1" customWidth="1"/>
    <col min="2297" max="2297" width="12.375" style="3" bestFit="1" customWidth="1"/>
    <col min="2298" max="2298" width="3.5" style="3" customWidth="1"/>
    <col min="2299" max="2551" width="9" style="3"/>
    <col min="2552" max="2552" width="13.5" style="3" bestFit="1" customWidth="1"/>
    <col min="2553" max="2553" width="12.375" style="3" bestFit="1" customWidth="1"/>
    <col min="2554" max="2554" width="3.5" style="3" customWidth="1"/>
    <col min="2555" max="2807" width="9" style="3"/>
    <col min="2808" max="2808" width="13.5" style="3" bestFit="1" customWidth="1"/>
    <col min="2809" max="2809" width="12.375" style="3" bestFit="1" customWidth="1"/>
    <col min="2810" max="2810" width="3.5" style="3" customWidth="1"/>
    <col min="2811" max="3063" width="9" style="3"/>
    <col min="3064" max="3064" width="13.5" style="3" bestFit="1" customWidth="1"/>
    <col min="3065" max="3065" width="12.375" style="3" bestFit="1" customWidth="1"/>
    <col min="3066" max="3066" width="3.5" style="3" customWidth="1"/>
    <col min="3067" max="3319" width="9" style="3"/>
    <col min="3320" max="3320" width="13.5" style="3" bestFit="1" customWidth="1"/>
    <col min="3321" max="3321" width="12.375" style="3" bestFit="1" customWidth="1"/>
    <col min="3322" max="3322" width="3.5" style="3" customWidth="1"/>
    <col min="3323" max="3575" width="9" style="3"/>
    <col min="3576" max="3576" width="13.5" style="3" bestFit="1" customWidth="1"/>
    <col min="3577" max="3577" width="12.375" style="3" bestFit="1" customWidth="1"/>
    <col min="3578" max="3578" width="3.5" style="3" customWidth="1"/>
    <col min="3579" max="3831" width="9" style="3"/>
    <col min="3832" max="3832" width="13.5" style="3" bestFit="1" customWidth="1"/>
    <col min="3833" max="3833" width="12.375" style="3" bestFit="1" customWidth="1"/>
    <col min="3834" max="3834" width="3.5" style="3" customWidth="1"/>
    <col min="3835" max="4087" width="9" style="3"/>
    <col min="4088" max="4088" width="13.5" style="3" bestFit="1" customWidth="1"/>
    <col min="4089" max="4089" width="12.375" style="3" bestFit="1" customWidth="1"/>
    <col min="4090" max="4090" width="3.5" style="3" customWidth="1"/>
    <col min="4091" max="4343" width="9" style="3"/>
    <col min="4344" max="4344" width="13.5" style="3" bestFit="1" customWidth="1"/>
    <col min="4345" max="4345" width="12.375" style="3" bestFit="1" customWidth="1"/>
    <col min="4346" max="4346" width="3.5" style="3" customWidth="1"/>
    <col min="4347" max="4599" width="9" style="3"/>
    <col min="4600" max="4600" width="13.5" style="3" bestFit="1" customWidth="1"/>
    <col min="4601" max="4601" width="12.375" style="3" bestFit="1" customWidth="1"/>
    <col min="4602" max="4602" width="3.5" style="3" customWidth="1"/>
    <col min="4603" max="4855" width="9" style="3"/>
    <col min="4856" max="4856" width="13.5" style="3" bestFit="1" customWidth="1"/>
    <col min="4857" max="4857" width="12.375" style="3" bestFit="1" customWidth="1"/>
    <col min="4858" max="4858" width="3.5" style="3" customWidth="1"/>
    <col min="4859" max="5111" width="9" style="3"/>
    <col min="5112" max="5112" width="13.5" style="3" bestFit="1" customWidth="1"/>
    <col min="5113" max="5113" width="12.375" style="3" bestFit="1" customWidth="1"/>
    <col min="5114" max="5114" width="3.5" style="3" customWidth="1"/>
    <col min="5115" max="5367" width="9" style="3"/>
    <col min="5368" max="5368" width="13.5" style="3" bestFit="1" customWidth="1"/>
    <col min="5369" max="5369" width="12.375" style="3" bestFit="1" customWidth="1"/>
    <col min="5370" max="5370" width="3.5" style="3" customWidth="1"/>
    <col min="5371" max="5623" width="9" style="3"/>
    <col min="5624" max="5624" width="13.5" style="3" bestFit="1" customWidth="1"/>
    <col min="5625" max="5625" width="12.375" style="3" bestFit="1" customWidth="1"/>
    <col min="5626" max="5626" width="3.5" style="3" customWidth="1"/>
    <col min="5627" max="5879" width="9" style="3"/>
    <col min="5880" max="5880" width="13.5" style="3" bestFit="1" customWidth="1"/>
    <col min="5881" max="5881" width="12.375" style="3" bestFit="1" customWidth="1"/>
    <col min="5882" max="5882" width="3.5" style="3" customWidth="1"/>
    <col min="5883" max="6135" width="9" style="3"/>
    <col min="6136" max="6136" width="13.5" style="3" bestFit="1" customWidth="1"/>
    <col min="6137" max="6137" width="12.375" style="3" bestFit="1" customWidth="1"/>
    <col min="6138" max="6138" width="3.5" style="3" customWidth="1"/>
    <col min="6139" max="6391" width="9" style="3"/>
    <col min="6392" max="6392" width="13.5" style="3" bestFit="1" customWidth="1"/>
    <col min="6393" max="6393" width="12.375" style="3" bestFit="1" customWidth="1"/>
    <col min="6394" max="6394" width="3.5" style="3" customWidth="1"/>
    <col min="6395" max="6647" width="9" style="3"/>
    <col min="6648" max="6648" width="13.5" style="3" bestFit="1" customWidth="1"/>
    <col min="6649" max="6649" width="12.375" style="3" bestFit="1" customWidth="1"/>
    <col min="6650" max="6650" width="3.5" style="3" customWidth="1"/>
    <col min="6651" max="6903" width="9" style="3"/>
    <col min="6904" max="6904" width="13.5" style="3" bestFit="1" customWidth="1"/>
    <col min="6905" max="6905" width="12.375" style="3" bestFit="1" customWidth="1"/>
    <col min="6906" max="6906" width="3.5" style="3" customWidth="1"/>
    <col min="6907" max="7159" width="9" style="3"/>
    <col min="7160" max="7160" width="13.5" style="3" bestFit="1" customWidth="1"/>
    <col min="7161" max="7161" width="12.375" style="3" bestFit="1" customWidth="1"/>
    <col min="7162" max="7162" width="3.5" style="3" customWidth="1"/>
    <col min="7163" max="7415" width="9" style="3"/>
    <col min="7416" max="7416" width="13.5" style="3" bestFit="1" customWidth="1"/>
    <col min="7417" max="7417" width="12.375" style="3" bestFit="1" customWidth="1"/>
    <col min="7418" max="7418" width="3.5" style="3" customWidth="1"/>
    <col min="7419" max="7671" width="9" style="3"/>
    <col min="7672" max="7672" width="13.5" style="3" bestFit="1" customWidth="1"/>
    <col min="7673" max="7673" width="12.375" style="3" bestFit="1" customWidth="1"/>
    <col min="7674" max="7674" width="3.5" style="3" customWidth="1"/>
    <col min="7675" max="7927" width="9" style="3"/>
    <col min="7928" max="7928" width="13.5" style="3" bestFit="1" customWidth="1"/>
    <col min="7929" max="7929" width="12.375" style="3" bestFit="1" customWidth="1"/>
    <col min="7930" max="7930" width="3.5" style="3" customWidth="1"/>
    <col min="7931" max="8183" width="9" style="3"/>
    <col min="8184" max="8184" width="13.5" style="3" bestFit="1" customWidth="1"/>
    <col min="8185" max="8185" width="12.375" style="3" bestFit="1" customWidth="1"/>
    <col min="8186" max="8186" width="3.5" style="3" customWidth="1"/>
    <col min="8187" max="8439" width="9" style="3"/>
    <col min="8440" max="8440" width="13.5" style="3" bestFit="1" customWidth="1"/>
    <col min="8441" max="8441" width="12.375" style="3" bestFit="1" customWidth="1"/>
    <col min="8442" max="8442" width="3.5" style="3" customWidth="1"/>
    <col min="8443" max="8695" width="9" style="3"/>
    <col min="8696" max="8696" width="13.5" style="3" bestFit="1" customWidth="1"/>
    <col min="8697" max="8697" width="12.375" style="3" bestFit="1" customWidth="1"/>
    <col min="8698" max="8698" width="3.5" style="3" customWidth="1"/>
    <col min="8699" max="8951" width="9" style="3"/>
    <col min="8952" max="8952" width="13.5" style="3" bestFit="1" customWidth="1"/>
    <col min="8953" max="8953" width="12.375" style="3" bestFit="1" customWidth="1"/>
    <col min="8954" max="8954" width="3.5" style="3" customWidth="1"/>
    <col min="8955" max="9207" width="9" style="3"/>
    <col min="9208" max="9208" width="13.5" style="3" bestFit="1" customWidth="1"/>
    <col min="9209" max="9209" width="12.375" style="3" bestFit="1" customWidth="1"/>
    <col min="9210" max="9210" width="3.5" style="3" customWidth="1"/>
    <col min="9211" max="9463" width="9" style="3"/>
    <col min="9464" max="9464" width="13.5" style="3" bestFit="1" customWidth="1"/>
    <col min="9465" max="9465" width="12.375" style="3" bestFit="1" customWidth="1"/>
    <col min="9466" max="9466" width="3.5" style="3" customWidth="1"/>
    <col min="9467" max="9719" width="9" style="3"/>
    <col min="9720" max="9720" width="13.5" style="3" bestFit="1" customWidth="1"/>
    <col min="9721" max="9721" width="12.375" style="3" bestFit="1" customWidth="1"/>
    <col min="9722" max="9722" width="3.5" style="3" customWidth="1"/>
    <col min="9723" max="9975" width="9" style="3"/>
    <col min="9976" max="9976" width="13.5" style="3" bestFit="1" customWidth="1"/>
    <col min="9977" max="9977" width="12.375" style="3" bestFit="1" customWidth="1"/>
    <col min="9978" max="9978" width="3.5" style="3" customWidth="1"/>
    <col min="9979" max="10231" width="9" style="3"/>
    <col min="10232" max="10232" width="13.5" style="3" bestFit="1" customWidth="1"/>
    <col min="10233" max="10233" width="12.375" style="3" bestFit="1" customWidth="1"/>
    <col min="10234" max="10234" width="3.5" style="3" customWidth="1"/>
    <col min="10235" max="10487" width="9" style="3"/>
    <col min="10488" max="10488" width="13.5" style="3" bestFit="1" customWidth="1"/>
    <col min="10489" max="10489" width="12.375" style="3" bestFit="1" customWidth="1"/>
    <col min="10490" max="10490" width="3.5" style="3" customWidth="1"/>
    <col min="10491" max="10743" width="9" style="3"/>
    <col min="10744" max="10744" width="13.5" style="3" bestFit="1" customWidth="1"/>
    <col min="10745" max="10745" width="12.375" style="3" bestFit="1" customWidth="1"/>
    <col min="10746" max="10746" width="3.5" style="3" customWidth="1"/>
    <col min="10747" max="10999" width="9" style="3"/>
    <col min="11000" max="11000" width="13.5" style="3" bestFit="1" customWidth="1"/>
    <col min="11001" max="11001" width="12.375" style="3" bestFit="1" customWidth="1"/>
    <col min="11002" max="11002" width="3.5" style="3" customWidth="1"/>
    <col min="11003" max="11255" width="9" style="3"/>
    <col min="11256" max="11256" width="13.5" style="3" bestFit="1" customWidth="1"/>
    <col min="11257" max="11257" width="12.375" style="3" bestFit="1" customWidth="1"/>
    <col min="11258" max="11258" width="3.5" style="3" customWidth="1"/>
    <col min="11259" max="11511" width="9" style="3"/>
    <col min="11512" max="11512" width="13.5" style="3" bestFit="1" customWidth="1"/>
    <col min="11513" max="11513" width="12.375" style="3" bestFit="1" customWidth="1"/>
    <col min="11514" max="11514" width="3.5" style="3" customWidth="1"/>
    <col min="11515" max="11767" width="9" style="3"/>
    <col min="11768" max="11768" width="13.5" style="3" bestFit="1" customWidth="1"/>
    <col min="11769" max="11769" width="12.375" style="3" bestFit="1" customWidth="1"/>
    <col min="11770" max="11770" width="3.5" style="3" customWidth="1"/>
    <col min="11771" max="12023" width="9" style="3"/>
    <col min="12024" max="12024" width="13.5" style="3" bestFit="1" customWidth="1"/>
    <col min="12025" max="12025" width="12.375" style="3" bestFit="1" customWidth="1"/>
    <col min="12026" max="12026" width="3.5" style="3" customWidth="1"/>
    <col min="12027" max="12279" width="9" style="3"/>
    <col min="12280" max="12280" width="13.5" style="3" bestFit="1" customWidth="1"/>
    <col min="12281" max="12281" width="12.375" style="3" bestFit="1" customWidth="1"/>
    <col min="12282" max="12282" width="3.5" style="3" customWidth="1"/>
    <col min="12283" max="12535" width="9" style="3"/>
    <col min="12536" max="12536" width="13.5" style="3" bestFit="1" customWidth="1"/>
    <col min="12537" max="12537" width="12.375" style="3" bestFit="1" customWidth="1"/>
    <col min="12538" max="12538" width="3.5" style="3" customWidth="1"/>
    <col min="12539" max="12791" width="9" style="3"/>
    <col min="12792" max="12792" width="13.5" style="3" bestFit="1" customWidth="1"/>
    <col min="12793" max="12793" width="12.375" style="3" bestFit="1" customWidth="1"/>
    <col min="12794" max="12794" width="3.5" style="3" customWidth="1"/>
    <col min="12795" max="13047" width="9" style="3"/>
    <col min="13048" max="13048" width="13.5" style="3" bestFit="1" customWidth="1"/>
    <col min="13049" max="13049" width="12.375" style="3" bestFit="1" customWidth="1"/>
    <col min="13050" max="13050" width="3.5" style="3" customWidth="1"/>
    <col min="13051" max="13303" width="9" style="3"/>
    <col min="13304" max="13304" width="13.5" style="3" bestFit="1" customWidth="1"/>
    <col min="13305" max="13305" width="12.375" style="3" bestFit="1" customWidth="1"/>
    <col min="13306" max="13306" width="3.5" style="3" customWidth="1"/>
    <col min="13307" max="13559" width="9" style="3"/>
    <col min="13560" max="13560" width="13.5" style="3" bestFit="1" customWidth="1"/>
    <col min="13561" max="13561" width="12.375" style="3" bestFit="1" customWidth="1"/>
    <col min="13562" max="13562" width="3.5" style="3" customWidth="1"/>
    <col min="13563" max="13815" width="9" style="3"/>
    <col min="13816" max="13816" width="13.5" style="3" bestFit="1" customWidth="1"/>
    <col min="13817" max="13817" width="12.375" style="3" bestFit="1" customWidth="1"/>
    <col min="13818" max="13818" width="3.5" style="3" customWidth="1"/>
    <col min="13819" max="14071" width="9" style="3"/>
    <col min="14072" max="14072" width="13.5" style="3" bestFit="1" customWidth="1"/>
    <col min="14073" max="14073" width="12.375" style="3" bestFit="1" customWidth="1"/>
    <col min="14074" max="14074" width="3.5" style="3" customWidth="1"/>
    <col min="14075" max="14327" width="9" style="3"/>
    <col min="14328" max="14328" width="13.5" style="3" bestFit="1" customWidth="1"/>
    <col min="14329" max="14329" width="12.375" style="3" bestFit="1" customWidth="1"/>
    <col min="14330" max="14330" width="3.5" style="3" customWidth="1"/>
    <col min="14331" max="14583" width="9" style="3"/>
    <col min="14584" max="14584" width="13.5" style="3" bestFit="1" customWidth="1"/>
    <col min="14585" max="14585" width="12.375" style="3" bestFit="1" customWidth="1"/>
    <col min="14586" max="14586" width="3.5" style="3" customWidth="1"/>
    <col min="14587" max="14839" width="9" style="3"/>
    <col min="14840" max="14840" width="13.5" style="3" bestFit="1" customWidth="1"/>
    <col min="14841" max="14841" width="12.375" style="3" bestFit="1" customWidth="1"/>
    <col min="14842" max="14842" width="3.5" style="3" customWidth="1"/>
    <col min="14843" max="15095" width="9" style="3"/>
    <col min="15096" max="15096" width="13.5" style="3" bestFit="1" customWidth="1"/>
    <col min="15097" max="15097" width="12.375" style="3" bestFit="1" customWidth="1"/>
    <col min="15098" max="15098" width="3.5" style="3" customWidth="1"/>
    <col min="15099" max="15351" width="9" style="3"/>
    <col min="15352" max="15352" width="13.5" style="3" bestFit="1" customWidth="1"/>
    <col min="15353" max="15353" width="12.375" style="3" bestFit="1" customWidth="1"/>
    <col min="15354" max="15354" width="3.5" style="3" customWidth="1"/>
    <col min="15355" max="15607" width="9" style="3"/>
    <col min="15608" max="15608" width="13.5" style="3" bestFit="1" customWidth="1"/>
    <col min="15609" max="15609" width="12.375" style="3" bestFit="1" customWidth="1"/>
    <col min="15610" max="15610" width="3.5" style="3" customWidth="1"/>
    <col min="15611" max="15863" width="9" style="3"/>
    <col min="15864" max="15864" width="13.5" style="3" bestFit="1" customWidth="1"/>
    <col min="15865" max="15865" width="12.375" style="3" bestFit="1" customWidth="1"/>
    <col min="15866" max="15866" width="3.5" style="3" customWidth="1"/>
    <col min="15867" max="16119" width="9" style="3"/>
    <col min="16120" max="16120" width="13.5" style="3" bestFit="1" customWidth="1"/>
    <col min="16121" max="16121" width="12.375" style="3" bestFit="1" customWidth="1"/>
    <col min="16122" max="16122" width="3.5" style="3" customWidth="1"/>
    <col min="16123" max="16384" width="9" style="3"/>
  </cols>
  <sheetData>
    <row r="1" spans="1:12" ht="15.75">
      <c r="A1" s="2" t="s">
        <v>10</v>
      </c>
    </row>
    <row r="2" spans="1:12" ht="15.75">
      <c r="A2" s="2"/>
    </row>
    <row r="3" spans="1:12" ht="15.75">
      <c r="A3" s="2"/>
      <c r="B3" s="12" t="s">
        <v>48</v>
      </c>
      <c r="C3" s="12" t="s">
        <v>49</v>
      </c>
      <c r="D3" s="12" t="s">
        <v>50</v>
      </c>
      <c r="E3" s="12"/>
      <c r="F3" s="12"/>
      <c r="G3" s="12"/>
    </row>
    <row r="4" spans="1:12">
      <c r="A4" s="4" t="s">
        <v>12</v>
      </c>
      <c r="B4" s="3">
        <v>5.5E-2</v>
      </c>
      <c r="C4" s="3">
        <v>5.5E-2</v>
      </c>
      <c r="D4" s="3">
        <v>5.5E-2</v>
      </c>
      <c r="E4" s="3">
        <v>5.5E-2</v>
      </c>
      <c r="F4" s="3">
        <v>5.5E-2</v>
      </c>
      <c r="G4" s="3">
        <v>5.5E-2</v>
      </c>
    </row>
    <row r="5" spans="1:12">
      <c r="A5" s="3" t="s">
        <v>0</v>
      </c>
      <c r="B5" s="3">
        <v>0.4</v>
      </c>
      <c r="C5" s="3">
        <v>0.5</v>
      </c>
      <c r="D5" s="3">
        <v>0.4</v>
      </c>
      <c r="E5" s="3">
        <v>0.4</v>
      </c>
      <c r="F5" s="3">
        <v>0.4</v>
      </c>
      <c r="G5" s="3">
        <v>0.4</v>
      </c>
    </row>
    <row r="6" spans="1:12">
      <c r="A6" s="3" t="s">
        <v>2</v>
      </c>
      <c r="B6" s="3">
        <v>1.54</v>
      </c>
      <c r="C6" s="3">
        <v>1.9</v>
      </c>
      <c r="D6" s="3">
        <v>0.5</v>
      </c>
      <c r="E6" s="3">
        <v>0.5</v>
      </c>
      <c r="F6" s="3">
        <v>0.5</v>
      </c>
      <c r="G6" s="3">
        <v>0.5</v>
      </c>
    </row>
    <row r="7" spans="1:12">
      <c r="A7" s="3" t="s">
        <v>17</v>
      </c>
      <c r="B7" s="3">
        <v>0.85</v>
      </c>
      <c r="C7" s="3">
        <v>0.85</v>
      </c>
      <c r="D7" s="3">
        <v>0.85</v>
      </c>
      <c r="E7" s="3">
        <v>0.85</v>
      </c>
      <c r="F7" s="3">
        <v>0.85</v>
      </c>
      <c r="G7" s="3">
        <v>0.85</v>
      </c>
    </row>
    <row r="8" spans="1:12">
      <c r="A8" s="3" t="s">
        <v>20</v>
      </c>
      <c r="B8" s="3">
        <v>0.98499999999999999</v>
      </c>
      <c r="C8" s="3">
        <v>0.98499999999999999</v>
      </c>
      <c r="D8" s="3">
        <v>0.98499999999999999</v>
      </c>
      <c r="E8" s="3">
        <v>0.98499999999999999</v>
      </c>
      <c r="F8" s="3">
        <v>0.98499999999999999</v>
      </c>
      <c r="G8" s="3">
        <v>0.98499999999999999</v>
      </c>
    </row>
    <row r="9" spans="1:12">
      <c r="A9" s="3" t="s">
        <v>23</v>
      </c>
      <c r="B9" s="3">
        <v>0.25</v>
      </c>
      <c r="C9" s="3">
        <v>0.25</v>
      </c>
      <c r="D9" s="3">
        <v>0.25</v>
      </c>
      <c r="E9" s="3">
        <v>0.25</v>
      </c>
      <c r="F9" s="3">
        <v>0.25</v>
      </c>
      <c r="G9" s="3">
        <v>0.25</v>
      </c>
    </row>
    <row r="11" spans="1:12">
      <c r="A11" s="3" t="s">
        <v>26</v>
      </c>
      <c r="B11" s="3">
        <f>(B8*(1-B4)+B4*B9)/(1-0.15*B4)</f>
        <v>0.95243256869170645</v>
      </c>
      <c r="C11" s="3">
        <f t="shared" ref="C11:G11" si="0">(C8*(1-C4)+C4*C9)/(1-0.15*C4)</f>
        <v>0.95243256869170645</v>
      </c>
      <c r="D11" s="3">
        <f t="shared" si="0"/>
        <v>0.95243256869170645</v>
      </c>
      <c r="E11" s="3">
        <f t="shared" si="0"/>
        <v>0.95243256869170645</v>
      </c>
      <c r="F11" s="3">
        <f t="shared" si="0"/>
        <v>0.95243256869170645</v>
      </c>
      <c r="G11" s="3">
        <f t="shared" si="0"/>
        <v>0.95243256869170645</v>
      </c>
      <c r="L11" s="4" t="s">
        <v>27</v>
      </c>
    </row>
    <row r="12" spans="1:12">
      <c r="A12" s="3" t="s">
        <v>30</v>
      </c>
      <c r="B12" s="3">
        <f>B7*B11</f>
        <v>0.80956768338795049</v>
      </c>
      <c r="C12" s="3">
        <f>C11</f>
        <v>0.95243256869170645</v>
      </c>
      <c r="D12" s="3">
        <f t="shared" ref="D12:G12" si="1">D7*D11</f>
        <v>0.80956768338795049</v>
      </c>
      <c r="E12" s="3">
        <f t="shared" si="1"/>
        <v>0.80956768338795049</v>
      </c>
      <c r="F12" s="3">
        <f t="shared" si="1"/>
        <v>0.80956768338795049</v>
      </c>
      <c r="G12" s="3">
        <f t="shared" si="1"/>
        <v>0.80956768338795049</v>
      </c>
      <c r="L12" s="4" t="s">
        <v>31</v>
      </c>
    </row>
    <row r="13" spans="1:12">
      <c r="A13" s="4" t="s">
        <v>33</v>
      </c>
      <c r="B13" s="9">
        <f>B12^(-1/B5)</f>
        <v>1.6957705597024693</v>
      </c>
      <c r="C13" s="9">
        <f t="shared" ref="C13:G13" si="2">C12^(-1/C5)</f>
        <v>1.1023805050510387</v>
      </c>
      <c r="D13" s="9">
        <f t="shared" si="2"/>
        <v>1.6957705597024693</v>
      </c>
      <c r="E13" s="9">
        <f t="shared" si="2"/>
        <v>1.6957705597024693</v>
      </c>
      <c r="F13" s="9">
        <f t="shared" si="2"/>
        <v>1.6957705597024693</v>
      </c>
      <c r="G13" s="9">
        <f t="shared" si="2"/>
        <v>1.6957705597024693</v>
      </c>
      <c r="L13" s="4" t="s">
        <v>34</v>
      </c>
    </row>
    <row r="14" spans="1:12">
      <c r="A14" s="3" t="s">
        <v>36</v>
      </c>
      <c r="B14" s="9">
        <f>(B11^(-1/B5)-B13)/((1-1/B5)*B11^(-1/B5))</f>
        <v>0.33416589535712204</v>
      </c>
      <c r="C14" s="9">
        <f t="shared" ref="C14:G14" si="3">(C11^(-1/C5)-C13)/((1-1/C5)*C11^(-1/C5))</f>
        <v>0</v>
      </c>
      <c r="D14" s="9">
        <f t="shared" si="3"/>
        <v>0.33416589535712204</v>
      </c>
      <c r="E14" s="9">
        <f t="shared" si="3"/>
        <v>0.33416589535712204</v>
      </c>
      <c r="F14" s="9">
        <f t="shared" si="3"/>
        <v>0.33416589535712204</v>
      </c>
      <c r="G14" s="9">
        <f t="shared" si="3"/>
        <v>0.33416589535712204</v>
      </c>
      <c r="L14" s="4" t="s">
        <v>37</v>
      </c>
    </row>
    <row r="15" spans="1:12">
      <c r="A15" s="3" t="s">
        <v>1</v>
      </c>
      <c r="B15" s="9">
        <f>B13-(1+1/B6)*B14*B11^(1-1/B5)</f>
        <v>1.102812791227775</v>
      </c>
      <c r="C15" s="9">
        <f t="shared" ref="C15:G15" si="4">C13-(1+1/C6)*C14*C11^(1-1/C5)</f>
        <v>1.1023805050510387</v>
      </c>
      <c r="D15" s="9">
        <f t="shared" si="4"/>
        <v>0.61724107531148964</v>
      </c>
      <c r="E15" s="9">
        <f t="shared" si="4"/>
        <v>0.61724107531148964</v>
      </c>
      <c r="F15" s="9">
        <f t="shared" si="4"/>
        <v>0.61724107531148964</v>
      </c>
      <c r="G15" s="9">
        <f t="shared" si="4"/>
        <v>0.61724107531148964</v>
      </c>
      <c r="L15" s="4" t="s">
        <v>38</v>
      </c>
    </row>
    <row r="16" spans="1:12">
      <c r="A16" s="3" t="s">
        <v>40</v>
      </c>
      <c r="B16" s="9">
        <f>B12^(1-1/B5)/(1-1/B5)</f>
        <v>-0.91522736238387747</v>
      </c>
      <c r="C16" s="9">
        <f t="shared" ref="C16:G16" si="5">C12^(1-1/C5)/(1-1/C5)</f>
        <v>-1.0499430961014213</v>
      </c>
      <c r="D16" s="9">
        <f t="shared" si="5"/>
        <v>-0.91522736238387747</v>
      </c>
      <c r="E16" s="9">
        <f t="shared" si="5"/>
        <v>-0.91522736238387747</v>
      </c>
      <c r="F16" s="9">
        <f t="shared" si="5"/>
        <v>-0.91522736238387747</v>
      </c>
      <c r="G16" s="9">
        <f t="shared" si="5"/>
        <v>-0.91522736238387747</v>
      </c>
    </row>
    <row r="17" spans="1:7">
      <c r="A17" s="3" t="s">
        <v>42</v>
      </c>
      <c r="B17" s="9">
        <f>B11^(1-1/B5)/(1-1/B5)-B15/(1+1/B6)-B14*B8^(1-1/B5)</f>
        <v>-1.7276908858815712</v>
      </c>
      <c r="C17" s="9">
        <f t="shared" ref="C17:G17" si="6">C11^(1-1/C5)/(1-1/C5)-C15/(1+1/C6)-C14*C8^(1-1/C5)</f>
        <v>-1.7721923925141709</v>
      </c>
      <c r="D17" s="9">
        <f t="shared" si="6"/>
        <v>-1.2648033840205297</v>
      </c>
      <c r="E17" s="9">
        <f t="shared" si="6"/>
        <v>-1.2648033840205297</v>
      </c>
      <c r="F17" s="9">
        <f t="shared" si="6"/>
        <v>-1.2648033840205297</v>
      </c>
      <c r="G17" s="9">
        <f t="shared" si="6"/>
        <v>-1.2648033840205297</v>
      </c>
    </row>
    <row r="18" spans="1:7">
      <c r="A18" s="3" t="s">
        <v>44</v>
      </c>
      <c r="B18" s="9">
        <f>B9+B11-B12+(B16-B17)/B13</f>
        <v>0.87197658992035476</v>
      </c>
      <c r="C18" s="9">
        <f t="shared" ref="C18:G18" si="7">C9+C11-C12+(C16-C17)/C13</f>
        <v>0.90517241379310365</v>
      </c>
      <c r="D18" s="9">
        <f t="shared" si="7"/>
        <v>0.5990107106552629</v>
      </c>
      <c r="E18" s="9">
        <f t="shared" si="7"/>
        <v>0.5990107106552629</v>
      </c>
      <c r="F18" s="9">
        <f t="shared" si="7"/>
        <v>0.5990107106552629</v>
      </c>
      <c r="G18" s="9">
        <f t="shared" si="7"/>
        <v>0.5990107106552629</v>
      </c>
    </row>
    <row r="19" spans="1:7">
      <c r="B19" s="9"/>
      <c r="C19" s="9"/>
    </row>
    <row r="22" spans="1:7">
      <c r="A22" s="4"/>
      <c r="B22" s="9"/>
    </row>
    <row r="23" spans="1:7">
      <c r="A23" s="4"/>
    </row>
    <row r="27" spans="1:7" ht="15.75">
      <c r="A27" s="2"/>
    </row>
    <row r="28" spans="1:7">
      <c r="A28" s="4"/>
    </row>
    <row r="29" spans="1:7">
      <c r="D29" s="11"/>
    </row>
    <row r="30" spans="1:7">
      <c r="D30" s="12"/>
      <c r="E30" s="9"/>
      <c r="F30" s="9"/>
    </row>
    <row r="32" spans="1:7">
      <c r="D32" s="12"/>
      <c r="E32" s="9"/>
      <c r="F32" s="9"/>
    </row>
    <row r="33" spans="1:6">
      <c r="D33" s="12"/>
      <c r="E33" s="9"/>
      <c r="F33" s="9"/>
    </row>
    <row r="34" spans="1:6">
      <c r="D34" s="11"/>
      <c r="E34" s="9"/>
      <c r="F34" s="9"/>
    </row>
    <row r="36" spans="1:6">
      <c r="D36" s="12"/>
      <c r="E36" s="9"/>
      <c r="F36" s="9"/>
    </row>
    <row r="37" spans="1:6">
      <c r="A37" s="4"/>
      <c r="B37" s="9"/>
      <c r="C37" s="9"/>
    </row>
    <row r="38" spans="1:6">
      <c r="B38" s="9"/>
      <c r="C38" s="9"/>
    </row>
    <row r="39" spans="1:6">
      <c r="B39" s="9"/>
      <c r="C39" s="9"/>
    </row>
    <row r="40" spans="1:6">
      <c r="B40" s="9"/>
      <c r="C40" s="9"/>
      <c r="E40" s="9"/>
      <c r="F40" s="9"/>
    </row>
    <row r="41" spans="1:6">
      <c r="B41" s="9"/>
      <c r="C41" s="9"/>
      <c r="E41" s="9"/>
      <c r="F41" s="9"/>
    </row>
    <row r="42" spans="1:6">
      <c r="B42" s="9"/>
      <c r="C42" s="9"/>
      <c r="D42" s="4"/>
      <c r="E42" s="9"/>
      <c r="F42" s="9"/>
    </row>
    <row r="43" spans="1:6">
      <c r="B43" s="9"/>
      <c r="C43" s="9"/>
      <c r="D43" s="4"/>
      <c r="E43" s="9"/>
      <c r="F43" s="9"/>
    </row>
    <row r="44" spans="1:6">
      <c r="D44" s="4"/>
      <c r="E44" s="9"/>
      <c r="F44" s="9"/>
    </row>
    <row r="45" spans="1:6">
      <c r="D45" s="4"/>
      <c r="E45" s="9"/>
      <c r="F45" s="9"/>
    </row>
    <row r="46" spans="1:6">
      <c r="A46" s="4"/>
      <c r="B46" s="9"/>
    </row>
    <row r="47" spans="1:6">
      <c r="A47" s="4"/>
      <c r="D47" s="4"/>
      <c r="E47" s="9"/>
      <c r="F47" s="9"/>
    </row>
    <row r="48" spans="1:6">
      <c r="D48" s="4"/>
      <c r="E48" s="9"/>
      <c r="F48" s="9"/>
    </row>
    <row r="49" spans="1:6">
      <c r="D49" s="4"/>
      <c r="E49" s="9"/>
      <c r="F49" s="9"/>
    </row>
    <row r="50" spans="1:6" ht="15.75">
      <c r="A50" s="2"/>
    </row>
    <row r="51" spans="1:6">
      <c r="A51" s="4"/>
    </row>
    <row r="52" spans="1:6">
      <c r="D52" s="11"/>
    </row>
    <row r="53" spans="1:6">
      <c r="D53" s="12"/>
      <c r="E53" s="9"/>
      <c r="F53" s="9"/>
    </row>
    <row r="55" spans="1:6">
      <c r="D55" s="12"/>
      <c r="E55" s="9"/>
      <c r="F55" s="9"/>
    </row>
    <row r="56" spans="1:6">
      <c r="D56" s="12"/>
      <c r="E56" s="9"/>
      <c r="F56" s="9"/>
    </row>
    <row r="57" spans="1:6">
      <c r="D57" s="11"/>
      <c r="E57" s="9"/>
      <c r="F57" s="9"/>
    </row>
    <row r="59" spans="1:6">
      <c r="D59" s="12"/>
      <c r="E59" s="9"/>
      <c r="F59" s="9"/>
    </row>
    <row r="60" spans="1:6">
      <c r="A60" s="4"/>
      <c r="B60" s="9"/>
      <c r="C60" s="9"/>
    </row>
    <row r="61" spans="1:6">
      <c r="B61" s="9"/>
      <c r="C61" s="9"/>
    </row>
    <row r="62" spans="1:6">
      <c r="B62" s="9"/>
      <c r="C62" s="9"/>
    </row>
    <row r="63" spans="1:6">
      <c r="B63" s="9"/>
      <c r="C63" s="9"/>
      <c r="E63" s="9"/>
      <c r="F63" s="9"/>
    </row>
    <row r="64" spans="1:6">
      <c r="B64" s="9"/>
      <c r="C64" s="9"/>
      <c r="E64" s="9"/>
      <c r="F64" s="9"/>
    </row>
    <row r="65" spans="1:6">
      <c r="B65" s="9"/>
      <c r="C65" s="9"/>
      <c r="D65" s="4"/>
      <c r="E65" s="9"/>
      <c r="F65" s="9"/>
    </row>
    <row r="66" spans="1:6">
      <c r="B66" s="9"/>
      <c r="C66" s="9"/>
      <c r="D66" s="4"/>
      <c r="E66" s="9"/>
      <c r="F66" s="9"/>
    </row>
    <row r="67" spans="1:6">
      <c r="D67" s="4"/>
      <c r="E67" s="9"/>
      <c r="F67" s="9"/>
    </row>
    <row r="68" spans="1:6">
      <c r="D68" s="4"/>
      <c r="E68" s="9"/>
      <c r="F68" s="9"/>
    </row>
    <row r="69" spans="1:6">
      <c r="A69" s="4"/>
      <c r="B69" s="9"/>
    </row>
    <row r="70" spans="1:6">
      <c r="A70" s="4"/>
      <c r="D70" s="4"/>
      <c r="E70" s="9"/>
      <c r="F70" s="9"/>
    </row>
    <row r="71" spans="1:6">
      <c r="D71" s="4"/>
      <c r="E71" s="9"/>
      <c r="F71" s="9"/>
    </row>
    <row r="74" spans="1:6" ht="15.75">
      <c r="A74" s="2"/>
    </row>
    <row r="75" spans="1:6">
      <c r="A75" s="4"/>
    </row>
    <row r="76" spans="1:6">
      <c r="D76" s="11"/>
    </row>
    <row r="77" spans="1:6">
      <c r="D77" s="12"/>
      <c r="E77" s="9"/>
      <c r="F77" s="9"/>
    </row>
    <row r="79" spans="1:6">
      <c r="D79" s="12"/>
      <c r="E79" s="9"/>
      <c r="F79" s="9"/>
    </row>
    <row r="80" spans="1:6">
      <c r="D80" s="12"/>
      <c r="E80" s="9"/>
      <c r="F80" s="9"/>
    </row>
    <row r="81" spans="1:6">
      <c r="D81" s="11"/>
      <c r="E81" s="9"/>
      <c r="F81" s="9"/>
    </row>
    <row r="83" spans="1:6">
      <c r="D83" s="12"/>
      <c r="E83" s="9"/>
      <c r="F83" s="9"/>
    </row>
    <row r="84" spans="1:6">
      <c r="A84" s="4"/>
      <c r="B84" s="9"/>
      <c r="C84" s="9"/>
    </row>
    <row r="85" spans="1:6">
      <c r="B85" s="9"/>
      <c r="C85" s="9"/>
    </row>
    <row r="86" spans="1:6">
      <c r="B86" s="9"/>
      <c r="C86" s="9"/>
    </row>
    <row r="87" spans="1:6">
      <c r="B87" s="9"/>
      <c r="C87" s="9"/>
      <c r="E87" s="9"/>
      <c r="F87" s="9"/>
    </row>
    <row r="88" spans="1:6">
      <c r="B88" s="9"/>
      <c r="C88" s="9"/>
      <c r="E88" s="9"/>
      <c r="F88" s="9"/>
    </row>
    <row r="89" spans="1:6">
      <c r="B89" s="9"/>
      <c r="C89" s="9"/>
      <c r="D89" s="4"/>
      <c r="E89" s="9"/>
      <c r="F89" s="9"/>
    </row>
    <row r="90" spans="1:6">
      <c r="B90" s="9"/>
      <c r="C90" s="9"/>
      <c r="D90" s="4"/>
      <c r="E90" s="9"/>
      <c r="F90" s="9"/>
    </row>
    <row r="91" spans="1:6">
      <c r="D91" s="4"/>
      <c r="E91" s="9"/>
      <c r="F91" s="9"/>
    </row>
    <row r="92" spans="1:6">
      <c r="D92" s="4"/>
      <c r="E92" s="9"/>
      <c r="F92" s="9"/>
    </row>
    <row r="93" spans="1:6">
      <c r="A93" s="4"/>
      <c r="B93" s="9"/>
    </row>
    <row r="94" spans="1:6">
      <c r="A94" s="4"/>
      <c r="D94" s="4"/>
      <c r="E94" s="9"/>
      <c r="F94" s="9"/>
    </row>
    <row r="95" spans="1:6">
      <c r="D95" s="4"/>
      <c r="E95" s="9"/>
      <c r="F95" s="9"/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"/>
  <sheetViews>
    <sheetView tabSelected="1" workbookViewId="0">
      <selection activeCell="E12" sqref="E12"/>
    </sheetView>
  </sheetViews>
  <sheetFormatPr defaultRowHeight="15.75"/>
  <sheetData>
    <row r="1" spans="1:6">
      <c r="A1">
        <v>0.5</v>
      </c>
      <c r="B1">
        <v>0.5</v>
      </c>
      <c r="C1">
        <v>0</v>
      </c>
      <c r="D1">
        <v>0</v>
      </c>
      <c r="E1" s="13">
        <v>0.43350163518329765</v>
      </c>
      <c r="F1" s="13">
        <v>-0.56649836481670235</v>
      </c>
    </row>
    <row r="2" spans="1:6">
      <c r="A2">
        <v>0.5</v>
      </c>
      <c r="B2">
        <v>0.5</v>
      </c>
      <c r="C2">
        <v>0</v>
      </c>
      <c r="D2">
        <v>0.5</v>
      </c>
      <c r="E2" s="13">
        <v>0.4775311502542845</v>
      </c>
      <c r="F2" s="13">
        <v>-0.5224688497457155</v>
      </c>
    </row>
    <row r="3" spans="1:6">
      <c r="A3">
        <v>0.5</v>
      </c>
      <c r="B3">
        <v>1.9</v>
      </c>
      <c r="C3">
        <v>0</v>
      </c>
      <c r="D3">
        <v>0.5</v>
      </c>
      <c r="E3" s="13">
        <v>0.79115323358285305</v>
      </c>
      <c r="F3" s="13">
        <v>-0.20884676641714695</v>
      </c>
    </row>
    <row r="4" spans="1:6">
      <c r="A4">
        <v>0.4</v>
      </c>
      <c r="B4">
        <v>1.54</v>
      </c>
      <c r="C4">
        <v>0.33400000000000002</v>
      </c>
      <c r="D4">
        <v>0.5</v>
      </c>
      <c r="E4" s="13">
        <v>0.97486118480474282</v>
      </c>
      <c r="F4" s="13">
        <v>-2.513881519525718E-2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Multiplier</vt:lpstr>
      <vt:lpstr>Mult&gt;1</vt:lpstr>
      <vt:lpstr>Comp calib-base</vt:lpstr>
      <vt:lpstr>Comp calib-less elas</vt:lpstr>
      <vt:lpstr>gamma</vt:lpstr>
      <vt:lpstr>From Matlab</vt:lpstr>
      <vt:lpstr>'Comp calib-less elas'!Elasticities</vt:lpstr>
      <vt:lpstr>Elasticities</vt:lpstr>
      <vt:lpstr>'Comp calib-less elas'!HagMan</vt:lpstr>
      <vt:lpstr>HagMan</vt:lpstr>
      <vt:lpstr>'Comp calib-less elas'!Recalibrate</vt:lpstr>
      <vt:lpstr>Recalibrate</vt:lpstr>
      <vt:lpstr>'Comp calib-less elas'!Shimer</vt:lpstr>
      <vt:lpstr>Shimer</vt:lpstr>
      <vt:lpstr>'Comp calib-less elas'!z</vt:lpstr>
      <vt:lpstr>gamma!z</vt:lpstr>
      <vt:lpstr>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Hall</dc:creator>
  <cp:lastModifiedBy> Bob Hall</cp:lastModifiedBy>
  <dcterms:created xsi:type="dcterms:W3CDTF">2009-10-09T20:16:06Z</dcterms:created>
  <dcterms:modified xsi:type="dcterms:W3CDTF">2009-11-23T20:44:27Z</dcterms:modified>
</cp:coreProperties>
</file>