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brookingsinstitution-my.sharepoint.com/personal/tpipa_brookings_edu/Documents/Rural/Research/Midterm report/Federal Programs for Rural/Publication materials/"/>
    </mc:Choice>
  </mc:AlternateContent>
  <xr:revisionPtr revIDLastSave="28" documentId="14_{86C8E70A-DC28-4278-9C7D-23012F0E42B1}" xr6:coauthVersionLast="47" xr6:coauthVersionMax="47" xr10:uidLastSave="{24A5F921-AEA5-433F-8F67-0F2046B913F3}"/>
  <workbookProtection workbookAlgorithmName="SHA-512" workbookHashValue="EfNwc79/U08oXgOgl7OrQwFKZVokcvaLhaTd9PoYNjU41flNdH/iUJlvtSvkaLSoobBQwMTVTSFXhxfNUF9pHw==" workbookSaltValue="tO8zPgq+anFj70QwTwYR9w==" workbookSpinCount="100000" lockStructure="1"/>
  <bookViews>
    <workbookView xWindow="-120" yWindow="-120" windowWidth="29040" windowHeight="15720" tabRatio="599" xr2:uid="{35A1AA22-E6CE-ED49-A9FB-8C457F8192BF}"/>
  </bookViews>
  <sheets>
    <sheet name="Data Dictionary" sheetId="23" r:id="rId1"/>
    <sheet name="Database" sheetId="21" r:id="rId2"/>
  </sheets>
  <definedNames>
    <definedName name="_xlnm._FilterDatabase" localSheetId="1" hidden="1">Database!$A$1:$AO$170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7" i="21" l="1"/>
  <c r="S163" i="21"/>
  <c r="U163" i="21" s="1"/>
  <c r="U162" i="21"/>
  <c r="U161" i="21"/>
  <c r="U155" i="21"/>
  <c r="U151" i="21"/>
  <c r="V149" i="21"/>
  <c r="S149" i="21"/>
  <c r="T134" i="21"/>
  <c r="T133" i="21"/>
  <c r="T130" i="21"/>
  <c r="U120" i="21"/>
  <c r="V109" i="21"/>
  <c r="U109" i="21"/>
  <c r="V107" i="21"/>
  <c r="V103" i="21"/>
  <c r="V101" i="21"/>
  <c r="V99" i="21"/>
  <c r="V98" i="21"/>
  <c r="U98" i="21"/>
  <c r="V97" i="21"/>
  <c r="V84" i="21"/>
  <c r="V80" i="21"/>
  <c r="U80" i="21"/>
  <c r="U79" i="21"/>
  <c r="U78" i="21"/>
  <c r="U76" i="21"/>
  <c r="V75" i="21"/>
  <c r="U75" i="21"/>
  <c r="U73" i="21"/>
  <c r="U71" i="21"/>
  <c r="U70" i="21"/>
  <c r="S69" i="21"/>
  <c r="U69" i="21" s="1"/>
  <c r="R69" i="21"/>
  <c r="U66" i="21"/>
  <c r="S65" i="21"/>
  <c r="U64" i="21"/>
  <c r="S63" i="21"/>
  <c r="U63" i="21" s="1"/>
  <c r="R63" i="21"/>
  <c r="V62" i="21"/>
  <c r="U62" i="21"/>
  <c r="U61" i="21"/>
  <c r="U60" i="21"/>
  <c r="S59" i="21"/>
  <c r="R59" i="21"/>
  <c r="V55" i="21"/>
  <c r="S44" i="21"/>
  <c r="U42" i="21"/>
  <c r="U41" i="21"/>
  <c r="U40" i="21"/>
  <c r="S39" i="21"/>
  <c r="U39" i="21" s="1"/>
  <c r="R37" i="21"/>
  <c r="V30" i="21"/>
  <c r="V29" i="21"/>
  <c r="V26" i="21"/>
  <c r="V24" i="21"/>
  <c r="V22" i="21"/>
</calcChain>
</file>

<file path=xl/sharedStrings.xml><?xml version="1.0" encoding="utf-8"?>
<sst xmlns="http://schemas.openxmlformats.org/spreadsheetml/2006/main" count="5427" uniqueCount="780">
  <si>
    <t>Data Dictionary</t>
  </si>
  <si>
    <t>Variable</t>
  </si>
  <si>
    <t>Definition</t>
  </si>
  <si>
    <t>As described in legislation, NOFO, or SAM.gov listing. (more common name or abbreviation in parentheses). Hyperlinked to agency webpage, where available</t>
  </si>
  <si>
    <t>Agency</t>
  </si>
  <si>
    <t>e.g., Commerce</t>
  </si>
  <si>
    <t>Bureau/Office</t>
  </si>
  <si>
    <t>e.g., Economic Development Administration</t>
  </si>
  <si>
    <t>Bill</t>
  </si>
  <si>
    <t>IIJA, IRA, or CHIPS and Science Act</t>
  </si>
  <si>
    <t>Section Name</t>
  </si>
  <si>
    <t>Planning or Implementation</t>
  </si>
  <si>
    <t>Description</t>
  </si>
  <si>
    <t>Relevant details from legislation, agency webpage, or recent NOFAs</t>
  </si>
  <si>
    <t>Authorized</t>
  </si>
  <si>
    <t>Total funding authorized in the relevant bill (IIJA, IRA, or CHIPS)</t>
  </si>
  <si>
    <t xml:space="preserve"> </t>
  </si>
  <si>
    <t>Appropriated</t>
  </si>
  <si>
    <r>
      <t xml:space="preserve">Total funding appropriated </t>
    </r>
    <r>
      <rPr>
        <sz val="11"/>
        <rFont val="Calibri"/>
        <family val="2"/>
        <scheme val="minor"/>
      </rPr>
      <t>to date, via one of the three bills (inclusive of Highway Trust Fund contract authority)</t>
    </r>
    <r>
      <rPr>
        <sz val="11"/>
        <color theme="1"/>
        <rFont val="Calibri"/>
        <family val="2"/>
        <scheme val="minor"/>
      </rPr>
      <t>. Note that what has been appropriated is not necessarily what is available at any given time; for example, much of the IIJA funding was appropriated in the bill but specifically made available (e.g., in equal amounts) over FY22-26. This means that agencies can't access, for example, FY25 funding until the start of FY25. "Unclear" means that the program did not receive line item appropriations and is being funded via departmental transfers/discretion.</t>
    </r>
  </si>
  <si>
    <t>Annual Approps</t>
  </si>
  <si>
    <t>Rural Funding Set-Aside</t>
  </si>
  <si>
    <t>Amount of appropriations (from Appropriated column) that are specifically set-aside for rural communities per statute. - if not applicable or program did not receive appropriations. Unclear indicates that while there is a statutory set-aside, a dollar amount cannot be calculated without more detailed program information. Two programs (Railroad Crossing Elimination and Consumer Recycling) require a minimum set-aside for rural/Tribal communities without differentiating specific amounts between the two; the set-aside amount has been estimated as a 50/50 split for this spreadsheet</t>
  </si>
  <si>
    <t>Tribal Funding Set-Aside</t>
  </si>
  <si>
    <t>Amount of appropriations (from Appropriated column) that are specifically set-aside for Tribal communities per statute. - if not applicable or program did not receive appropriations. Two programs (Railroad Crossing Elimination and Consumer Recycling) require a minimum set-aside for rural/Tribal communities without differentiating specific amounts between the two; the set-aside amount has been estimated as a 50/50 split for this spreadsheet</t>
  </si>
  <si>
    <t>Addtl Funding Available?</t>
  </si>
  <si>
    <r>
      <t xml:space="preserve">Yes, No, Unclear, -. Unclear means that </t>
    </r>
    <r>
      <rPr>
        <sz val="11"/>
        <rFont val="Calibri"/>
        <family val="2"/>
        <scheme val="minor"/>
      </rPr>
      <t>funding released to date is less than total appropriations/authorization, the program is funded via Highway Trust Fund contract authority and subject to Congressional limitation, or that the program is funded via departmental discretion/transfers. No means that all authorized and appropriated funding (from one of the three bills) has been disbursed; note, IRA funding is typically marked "No" because it was typically made available in FY22 (i.e., no additional IRA funding is expected to be made available), even if the agency has not yet obligated and disbursed all of the funding.</t>
    </r>
    <r>
      <rPr>
        <sz val="11"/>
        <color theme="1"/>
        <rFont val="Calibri"/>
        <family val="2"/>
        <scheme val="minor"/>
      </rPr>
      <t xml:space="preserve"> - typically means that a program is still being stood up, is direct federal spending, or not applicable as no appropriations were received via one of the three bills.</t>
    </r>
  </si>
  <si>
    <t>Community Benefits Required</t>
  </si>
  <si>
    <t>Yes, No, Preferred, -</t>
  </si>
  <si>
    <t>Sector</t>
  </si>
  <si>
    <r>
      <rPr>
        <b/>
        <i/>
        <sz val="11"/>
        <color theme="1"/>
        <rFont val="Calibri"/>
        <family val="2"/>
        <scheme val="minor"/>
      </rPr>
      <t>Water</t>
    </r>
    <r>
      <rPr>
        <sz val="11"/>
        <color theme="1"/>
        <rFont val="Calibri"/>
        <family val="2"/>
        <scheme val="minor"/>
      </rPr>
      <t xml:space="preserve"> (water infrastructure), </t>
    </r>
    <r>
      <rPr>
        <b/>
        <i/>
        <sz val="11"/>
        <color theme="1"/>
        <rFont val="Calibri"/>
        <family val="2"/>
        <scheme val="minor"/>
      </rPr>
      <t>Transportation</t>
    </r>
    <r>
      <rPr>
        <sz val="11"/>
        <color theme="1"/>
        <rFont val="Calibri"/>
        <family val="2"/>
        <scheme val="minor"/>
      </rPr>
      <t xml:space="preserve"> (transportation infrastructure), </t>
    </r>
    <r>
      <rPr>
        <b/>
        <i/>
        <sz val="11"/>
        <color theme="1"/>
        <rFont val="Calibri"/>
        <family val="2"/>
        <scheme val="minor"/>
      </rPr>
      <t>Broadband</t>
    </r>
    <r>
      <rPr>
        <sz val="11"/>
        <color theme="1"/>
        <rFont val="Calibri"/>
        <family val="2"/>
        <scheme val="minor"/>
      </rPr>
      <t xml:space="preserve"> (broadband infrastructure), </t>
    </r>
    <r>
      <rPr>
        <b/>
        <i/>
        <sz val="11"/>
        <color theme="1"/>
        <rFont val="Calibri"/>
        <family val="2"/>
        <scheme val="minor"/>
      </rPr>
      <t>Environment</t>
    </r>
    <r>
      <rPr>
        <sz val="11"/>
        <color theme="1"/>
        <rFont val="Calibri"/>
        <family val="2"/>
        <scheme val="minor"/>
      </rPr>
      <t xml:space="preserve"> (environmental remediation, </t>
    </r>
    <r>
      <rPr>
        <sz val="11"/>
        <rFont val="Calibri"/>
        <family val="2"/>
        <scheme val="minor"/>
      </rPr>
      <t>mitigating environmental pollution, conservation</t>
    </r>
    <r>
      <rPr>
        <sz val="11"/>
        <color theme="1"/>
        <rFont val="Calibri"/>
        <family val="2"/>
        <scheme val="minor"/>
      </rPr>
      <t xml:space="preserve">), </t>
    </r>
    <r>
      <rPr>
        <b/>
        <i/>
        <sz val="11"/>
        <color theme="1"/>
        <rFont val="Calibri"/>
        <family val="2"/>
        <scheme val="minor"/>
      </rPr>
      <t>Climate Resilience</t>
    </r>
    <r>
      <rPr>
        <sz val="11"/>
        <color theme="1"/>
        <rFont val="Calibri"/>
        <family val="2"/>
        <scheme val="minor"/>
      </rPr>
      <t xml:space="preserve"> (natural disaster planning/prevention), </t>
    </r>
    <r>
      <rPr>
        <b/>
        <i/>
        <sz val="11"/>
        <color theme="1"/>
        <rFont val="Calibri"/>
        <family val="2"/>
        <scheme val="minor"/>
      </rPr>
      <t>Economic Development</t>
    </r>
    <r>
      <rPr>
        <sz val="11"/>
        <color theme="1"/>
        <rFont val="Calibri"/>
        <family val="2"/>
        <scheme val="minor"/>
      </rPr>
      <t xml:space="preserve"> (community economic development, </t>
    </r>
    <r>
      <rPr>
        <sz val="11"/>
        <rFont val="Calibri"/>
        <family val="2"/>
        <scheme val="minor"/>
      </rPr>
      <t>manufacturing, and industry</t>
    </r>
    <r>
      <rPr>
        <sz val="11"/>
        <color theme="1"/>
        <rFont val="Calibri"/>
        <family val="2"/>
        <scheme val="minor"/>
      </rPr>
      <t xml:space="preserve">), </t>
    </r>
    <r>
      <rPr>
        <b/>
        <i/>
        <sz val="11"/>
        <color theme="1"/>
        <rFont val="Calibri"/>
        <family val="2"/>
        <scheme val="minor"/>
      </rPr>
      <t>Workforce</t>
    </r>
    <r>
      <rPr>
        <sz val="11"/>
        <color theme="1"/>
        <rFont val="Calibri"/>
        <family val="2"/>
        <scheme val="minor"/>
      </rPr>
      <t xml:space="preserve"> (education, workforce training), </t>
    </r>
    <r>
      <rPr>
        <b/>
        <i/>
        <sz val="11"/>
        <color theme="1"/>
        <rFont val="Calibri"/>
        <family val="2"/>
        <scheme val="minor"/>
      </rPr>
      <t xml:space="preserve">Energy and Power </t>
    </r>
    <r>
      <rPr>
        <sz val="11"/>
        <color theme="1"/>
        <rFont val="Calibri"/>
        <family val="2"/>
        <scheme val="minor"/>
      </rPr>
      <t xml:space="preserve">(clean energy, energy efficiency, electric grid), </t>
    </r>
    <r>
      <rPr>
        <b/>
        <i/>
        <sz val="11"/>
        <color theme="1"/>
        <rFont val="Calibri"/>
        <family val="2"/>
        <scheme val="minor"/>
      </rPr>
      <t>Miscellaneous</t>
    </r>
    <r>
      <rPr>
        <sz val="11"/>
        <color theme="1"/>
        <rFont val="Calibri"/>
        <family val="2"/>
        <scheme val="minor"/>
      </rPr>
      <t xml:space="preserve"> (the most noteworthy programs are for USDA FSA distressed and underserved borrowers), or </t>
    </r>
    <r>
      <rPr>
        <b/>
        <i/>
        <sz val="11"/>
        <color theme="1"/>
        <rFont val="Calibri"/>
        <family val="2"/>
        <scheme val="minor"/>
      </rPr>
      <t xml:space="preserve">Other </t>
    </r>
    <r>
      <rPr>
        <sz val="11"/>
        <color theme="1"/>
        <rFont val="Calibri"/>
        <family val="2"/>
        <scheme val="minor"/>
      </rPr>
      <t>(catchall for non-rural significant funding)</t>
    </r>
  </si>
  <si>
    <t>Justice40</t>
  </si>
  <si>
    <t xml:space="preserve">Yes or -, per 4/21/23 White House list of covered programs. "-" means the program is not included in the most recent White House list, but the list is updated periodically as new programs are stood up. These programs make covered investments in any one of the following seven categories:  climate change, clean energy and energy efficiency, clean transit, affordable and sustainable housing, training and workforce development, remediation and reduction of legacy pollution, and the development of critical clean water and wastewater infrastructure. </t>
  </si>
  <si>
    <t>Other Targeting</t>
  </si>
  <si>
    <t xml:space="preserve">e.g., Coal Communities, Low-Income, Distressed </t>
  </si>
  <si>
    <t>Eligible Recipients</t>
  </si>
  <si>
    <t>Federal (direct transfers), Gov (State, Local, Tribal, or subdivisions thereof), Private (sector), Individuals, Other, or Multiple</t>
  </si>
  <si>
    <t>Additional information on Eligible Recipients</t>
  </si>
  <si>
    <t>Intermediary</t>
  </si>
  <si>
    <t>States, Tribes, both States/Tribes, (other) Intermediaries, or -. Indicates that some type of intermediary acts as a pass-through entity for federal funding, and has discretion over how/to which communities/individuals/households/projects funding is disbursed.</t>
  </si>
  <si>
    <t>Funding Type</t>
  </si>
  <si>
    <t>Match Required</t>
  </si>
  <si>
    <t>Yes, No, or Preferred (applicants are required to match federal funding)</t>
  </si>
  <si>
    <t>Match Amount</t>
  </si>
  <si>
    <r>
      <t xml:space="preserve">Percentage of total project </t>
    </r>
    <r>
      <rPr>
        <i/>
        <sz val="11"/>
        <color theme="1"/>
        <rFont val="Calibri"/>
        <family val="2"/>
        <scheme val="minor"/>
      </rPr>
      <t>(that applicants are required to fund)</t>
    </r>
  </si>
  <si>
    <t>Match Waiver</t>
  </si>
  <si>
    <t>Yes or No, applicants meeting certain criteria are not required to match federal funding</t>
  </si>
  <si>
    <t>Match Waiver Eligibility</t>
  </si>
  <si>
    <t>Often based on level of economic distress or granted on a case-by-case basis at the Secretary's discretion</t>
  </si>
  <si>
    <t>Funding Method</t>
  </si>
  <si>
    <t>Formula, Competitive, Combination (of the two), Queue (eligible projects are placed in a queue and funded in order, as appropriations are available), or - (typically either direct federal funding or program is still being stood up and information is not available).</t>
  </si>
  <si>
    <t>NOFO Status</t>
  </si>
  <si>
    <t>Anticipated, Open, Closed, -.  Anticipated means the program has indicated, e.g., a NOFO will be "coming soon" or "expected in the fall". "-" means either that a NOFO is not applicable (e.g., rebates or formula funding) or that the program is still being stood up (look for information about RFIs or upcoming consultations in the "Description" column)</t>
  </si>
  <si>
    <t>NOFO Publication Date</t>
  </si>
  <si>
    <t>If NOFO Status is "-", then the date is "-". If NOFO Status is Anticipated, date might be a vague future period (e.g., Fall 2023) or -. If NOFO Status is Closed, past dates might be listed as a reference</t>
  </si>
  <si>
    <t>NOFO Close Date</t>
  </si>
  <si>
    <t>The first hard deadline in the funding application process (e.g., a LOI might be required before a full application can be submitted). If NOFO Status is "-", then the date is "-". "Rolling" means that funding is available until expended, or until FY end.</t>
  </si>
  <si>
    <t>5 digit number, hyperlinked to SAM.gov listing</t>
  </si>
  <si>
    <t>Last Updated</t>
  </si>
  <si>
    <t>Date that program website/NOFA was last reviewed for any updates</t>
  </si>
  <si>
    <t>CHIPS</t>
  </si>
  <si>
    <t>IRA</t>
  </si>
  <si>
    <t>3-Rural Relevant</t>
  </si>
  <si>
    <t>2-Rural Stipulations</t>
  </si>
  <si>
    <t>1-Rural Exclusive</t>
  </si>
  <si>
    <t>IIJA</t>
  </si>
  <si>
    <t>Other</t>
  </si>
  <si>
    <t>Yes</t>
  </si>
  <si>
    <t>-</t>
  </si>
  <si>
    <t>Broadband</t>
  </si>
  <si>
    <t>Climate Resilience</t>
  </si>
  <si>
    <t>Economic Development</t>
  </si>
  <si>
    <t>Energy and Power</t>
  </si>
  <si>
    <t>Environment</t>
  </si>
  <si>
    <t>Transportation</t>
  </si>
  <si>
    <t>Water</t>
  </si>
  <si>
    <t>Workforce</t>
  </si>
  <si>
    <t>Miscellaneous</t>
  </si>
  <si>
    <t>Commerce</t>
  </si>
  <si>
    <t>DOE</t>
  </si>
  <si>
    <t>DOT</t>
  </si>
  <si>
    <t>EPA</t>
  </si>
  <si>
    <t>Interior</t>
  </si>
  <si>
    <t>NSF</t>
  </si>
  <si>
    <t>USDA</t>
  </si>
  <si>
    <t>Direct Federal Spending</t>
  </si>
  <si>
    <t>Grant</t>
  </si>
  <si>
    <t>Grant, Loan</t>
  </si>
  <si>
    <t>Grant, Rebate</t>
  </si>
  <si>
    <t>Loan</t>
  </si>
  <si>
    <t>Prize</t>
  </si>
  <si>
    <t>Rebate</t>
  </si>
  <si>
    <t>TA</t>
  </si>
  <si>
    <t>Appalachian Regional Commission</t>
  </si>
  <si>
    <t>DHS</t>
  </si>
  <si>
    <t>Delta Regional Authority</t>
  </si>
  <si>
    <t>Denali Commission</t>
  </si>
  <si>
    <t>FCC</t>
  </si>
  <si>
    <t>HHS</t>
  </si>
  <si>
    <t>Northern Border Regional Commission</t>
  </si>
  <si>
    <t>Southeast Crescent Regional Commission</t>
  </si>
  <si>
    <t>Southwest Border Regional Commission</t>
  </si>
  <si>
    <t>Bill Section Number</t>
  </si>
  <si>
    <t>US Code Title</t>
  </si>
  <si>
    <t>US Code Section</t>
  </si>
  <si>
    <t>Joint Chiefs Landscape Restoration Partnership Program</t>
  </si>
  <si>
    <t>US Forest Service and Natural Resources Conservation Service</t>
  </si>
  <si>
    <t>No</t>
  </si>
  <si>
    <t>6592d</t>
  </si>
  <si>
    <t>Implementation</t>
  </si>
  <si>
    <r>
      <t xml:space="preserve">[context:  per Senate press release, the partnership began in 2014 but had no formal authority and was vastly oversubscribed]. A </t>
    </r>
    <r>
      <rPr>
        <b/>
        <i/>
        <sz val="11"/>
        <color theme="1"/>
        <rFont val="Calibri Light"/>
        <family val="2"/>
        <scheme val="major"/>
      </rPr>
      <t>partnership between the chiefs of Forest Service and NRCS, to reduce wildfire risk, protect water quality/supply, and improve at-risk species habitat on National Forest System, state, Tribal, and private land</t>
    </r>
    <r>
      <rPr>
        <sz val="11"/>
        <color theme="1"/>
        <rFont val="Calibri Light"/>
        <family val="2"/>
        <scheme val="major"/>
      </rPr>
      <t>. Landowners work with local USDA experts and partners to apply targeted forestry management practices on their land (e.g., hazardous fuel treatments, fire breaks, reforestation). By statute, evaluation criteria incls (among others) whether the proposal increases forest workforce capacity or forest business infrastructure and development. Projects are developed at local level between NRCS, the Forest Service, and their partners (e.g., county, state, nonprofit, Tribal, utilities, or individuals); submitted by local NRCS/Forest Service offices to national agency offices. For more info on proposal development or opportunities, contact program contacts (on linked webpage) or a local NRCS office or Forest Service contact. Authorized $90 mil for each of FY22-23, and authorizes the Secretary to obligate available funds from accounts previously used to carry out the partnership</t>
    </r>
  </si>
  <si>
    <t>Unclear</t>
  </si>
  <si>
    <t>Federal</t>
  </si>
  <si>
    <t>Closed</t>
  </si>
  <si>
    <t>Rural Energy for America Program (REAP)</t>
  </si>
  <si>
    <t>Rural Business Cooperative Service</t>
  </si>
  <si>
    <t>22002(a)</t>
  </si>
  <si>
    <r>
      <rPr>
        <b/>
        <i/>
        <sz val="11"/>
        <color rgb="FF000000"/>
        <rFont val="Calibri Light"/>
        <family val="2"/>
        <scheme val="major"/>
      </rPr>
      <t>Grants and guaranteed loans to agricultural producers and rural small businesses for renewable energy systems or to make energy efficiency improvements</t>
    </r>
    <r>
      <rPr>
        <sz val="11"/>
        <color rgb="FF000000"/>
        <rFont val="Calibri Light"/>
        <family val="2"/>
        <scheme val="major"/>
      </rPr>
      <t>. Agricultural producers may also apply for new energy efficient equipment and new system loans for agricultural production and processing. Application windows close quarterly; applications are accepted year-round at local RD offices. Businesses must be located in rural areas (populations 50,000 or less) and agricultural producers can be located in either rural or nonrural areas but must have at least 50% gross income coming from agricultural operations. Disadvantaged or distressed communities are prioritized in the scoring. Loan guarantees are up to 75% of total eligible project costs while grants are up to 50% (IRA increased the federal match from 25% to 50% for IRA funding on projects that involve renewable energy systems or retrofits that produce zero greenhouse gas emissions at the project level; are energy efficiency improvement projects; are proposed by eligible Tribal entities, or are located in an energy community). Combined grant and loan guarantee funding up to 75%. The loan guarantee percentage in FY23 is 80%. Renewable Energy System Grants are $2,500 to $1 mil while Energy Efficiency Grants are $1,500 to $500,000. *REAP applicants are agricultural producers/small businesses applying directly to USDA; a separate REAP TA program competitively funds nonprofits who provide TA to potential agricultural producer/small business applicants for the REAP program (per NOFA, is funded by IRA). Per FY23-24 NOFA, min 20% funds to be set-aside until 3/31 application period each year for grants $20,000 or less. Appropriates for FY22 $820.25 mil, and for each of FY23-27, $180.2765 mil</t>
    </r>
  </si>
  <si>
    <t>Private</t>
  </si>
  <si>
    <t>Rural small businesses, agricultural producers</t>
  </si>
  <si>
    <t>75% (50% for IRA funding if Tribal, in Energy Community, energy efficiency improvements, or zero emissions systems/retrofits) for grants; 25% for loans</t>
  </si>
  <si>
    <t>Competitive</t>
  </si>
  <si>
    <t>Open</t>
  </si>
  <si>
    <t>Rolling</t>
  </si>
  <si>
    <t xml:space="preserve">Interagency Working Group on Ocean Acidification </t>
  </si>
  <si>
    <t>NOAA</t>
  </si>
  <si>
    <t>Interagency working group</t>
  </si>
  <si>
    <t>Climate-Ready Coasts and Communities</t>
  </si>
  <si>
    <t>Investing in Coastal Communities and Climate Resilience</t>
  </si>
  <si>
    <t>390M</t>
  </si>
  <si>
    <t>Multiple</t>
  </si>
  <si>
    <t>States, local gov't, tribes, NGOs, and the private sector</t>
  </si>
  <si>
    <t>Climate Resilience Accelerators</t>
  </si>
  <si>
    <t>Both</t>
  </si>
  <si>
    <r>
      <rPr>
        <sz val="11"/>
        <color rgb="FF000000"/>
        <rFont val="Calibri Light"/>
        <family val="2"/>
        <scheme val="major"/>
      </rPr>
      <t xml:space="preserve">Appropriates $2.6 bil to provide direct expenditure, contracts, grants, cooperative agreements, or TA to coastal states, DC, Tribal gov, nonprofits, local gov, and institutions of higher ed to support conservation, climate resilience, and projects that support natural resources that sustain coastal/marine resource dependent communities. The </t>
    </r>
    <r>
      <rPr>
        <b/>
        <i/>
        <sz val="11"/>
        <color rgb="FF000000"/>
        <rFont val="Calibri Light"/>
        <family val="2"/>
        <scheme val="major"/>
      </rPr>
      <t>Climate Resilience Accelerators is a $100 mil investment</t>
    </r>
    <r>
      <rPr>
        <sz val="11"/>
        <color rgb="FF000000"/>
        <rFont val="Calibri Light"/>
        <family val="2"/>
        <scheme val="major"/>
      </rPr>
      <t xml:space="preserve"> in new and existing competitions; the current opportunity is to</t>
    </r>
    <r>
      <rPr>
        <b/>
        <i/>
        <sz val="11"/>
        <color rgb="FF000000"/>
        <rFont val="Calibri Light"/>
        <family val="2"/>
        <scheme val="major"/>
      </rPr>
      <t xml:space="preserve"> fund accelerator entities that support businesses navigating commercialization</t>
    </r>
    <r>
      <rPr>
        <sz val="11"/>
        <color rgb="FF000000"/>
        <rFont val="Calibri Light"/>
        <family val="2"/>
        <scheme val="major"/>
      </rPr>
      <t xml:space="preserve"> pathways for coastal and ocean-based resilience products and services. For this NOFA, Phase 1 ($5 mil avail) awards for scoping and design, $250,000 per award; winners will be invited to apply for Phase 2 implementation (~$55 mil avail, awards ~$10 mil)</t>
    </r>
  </si>
  <si>
    <t xml:space="preserve">Coastal private sector, institutions of higher ed, nonprofits, state/local/Tribal gov, </t>
  </si>
  <si>
    <t>Abandoned Mine Reclamation Fund</t>
  </si>
  <si>
    <t>Office of Surface Mining Reclamation and Enforcement</t>
  </si>
  <si>
    <r>
      <rPr>
        <b/>
        <i/>
        <sz val="11"/>
        <color theme="1"/>
        <rFont val="Calibri Light"/>
        <family val="2"/>
        <scheme val="major"/>
      </rPr>
      <t xml:space="preserve">Formula funding to States and Tribes with an approved Abandoned Mine Reclamation (AML) program to clean up abandoned coal mine sites and related problems. </t>
    </r>
    <r>
      <rPr>
        <sz val="11"/>
        <color theme="1"/>
        <rFont val="Calibri Light"/>
        <family val="2"/>
        <scheme val="major"/>
      </rPr>
      <t xml:space="preserve">Authorized and appropriated $11.2933 bil in FY22, to be allocated on an annual basis over a 15-year period, beginning with FY2022. Total min funding per State/Tribe over the 15-year period is $20 mil. As part of formula, priority may be given to reclamation projects that provide employment for current and former employees of the coal industry. $25 mil set-aside to provide States/Tribes with TA/FA needed to amend inventory under 30 USC 1233(c) (inventory of eligible lands/waters to assist in planning/evaluating reclamation projects). </t>
    </r>
  </si>
  <si>
    <t>Coal Communities</t>
  </si>
  <si>
    <t>Gov</t>
  </si>
  <si>
    <t>States, Tribes</t>
  </si>
  <si>
    <t>States/Tribes</t>
  </si>
  <si>
    <t>Formula</t>
  </si>
  <si>
    <t>Training and TA for Rural, Small, and Tribal Wastewater Systems</t>
  </si>
  <si>
    <t>Environmental Protection Agency</t>
  </si>
  <si>
    <r>
      <t xml:space="preserve">(33 USC 1254) Authorizes appropriations, for each of FY22-26, of a max $75 mil; to carry out sections b(3), b(8), and g, with min $50 mil each year for b(8), the Training and TA for Rural, Small, and Tribal Wastewater Systems program (g is workforce dev for treatment works and b(3) is grants for water pollution research). The b(8) program provides </t>
    </r>
    <r>
      <rPr>
        <b/>
        <i/>
        <sz val="11"/>
        <color theme="1"/>
        <rFont val="Calibri Light"/>
        <family val="2"/>
        <scheme val="major"/>
      </rPr>
      <t>grants to nonprofits that then offer training and TA for wastewater system operation and management, and TA for accessing Clean Water State Revolving Fund project financing</t>
    </r>
    <r>
      <rPr>
        <sz val="11"/>
        <color theme="1"/>
        <rFont val="Calibri Light"/>
        <family val="2"/>
        <scheme val="major"/>
      </rPr>
      <t>. Did not receive approps in IIJA; the FY22 NOFA notes that program is being funded via FY21 annual approps</t>
    </r>
  </si>
  <si>
    <t>Nonprofits</t>
  </si>
  <si>
    <t>National Clean Energy Incubator Program</t>
  </si>
  <si>
    <r>
      <rPr>
        <b/>
        <i/>
        <sz val="11"/>
        <color theme="1"/>
        <rFont val="Calibri Light"/>
        <family val="2"/>
        <scheme val="major"/>
      </rPr>
      <t>Competitive grants for clean energy incubators, with a priority (among others) for projects that expand clean energy tech to rural, Tribal, and low income communities</t>
    </r>
    <r>
      <rPr>
        <sz val="11"/>
        <color theme="1"/>
        <rFont val="Calibri Light"/>
        <family val="2"/>
        <scheme val="major"/>
      </rPr>
      <t xml:space="preserve">. Did not receive approps in either CHIPS or FY23 Consolidated Approps. </t>
    </r>
  </si>
  <si>
    <t>individual entitites or programs already established by a national lab, higher education insitutition or state, local, or tribal gov</t>
  </si>
  <si>
    <t>Rural Opportunities to use Transportation for Economic Success Program (ROUTES)</t>
  </si>
  <si>
    <t>Office of Under Secretary for Policy</t>
  </si>
  <si>
    <r>
      <t xml:space="preserve">Establishes the Rural Opportunities to Use Transportation for Economic Success (ROUTES) Office to </t>
    </r>
    <r>
      <rPr>
        <b/>
        <i/>
        <sz val="11"/>
        <color theme="1"/>
        <rFont val="Calibri Light"/>
        <family val="2"/>
        <scheme val="major"/>
      </rPr>
      <t>support access and increase opportunities to DOT-funded projects for rural communities, Tribes, and historically disadvantaged communities in rural areas.</t>
    </r>
    <r>
      <rPr>
        <sz val="11"/>
        <color theme="1"/>
        <rFont val="Calibri Light"/>
        <family val="2"/>
        <scheme val="major"/>
      </rPr>
      <t xml:space="preserve"> Guided by newly-created, cross-departmental ROUTES Council. Receives funding via annual appropriations</t>
    </r>
  </si>
  <si>
    <t>21st Century Energy Workforce Advisory Board</t>
  </si>
  <si>
    <t>Office of Policy</t>
  </si>
  <si>
    <t>Creates a 21st Century Workforce Advisory Board to develop a departmental strategy that supports development of a skilled energy workforce, includes:  meets current/future industry and labor needs, provides opportunities for students, identifies areas where DOE can leverage technical expertise to support other fed agencies' workforce dev, develops plans to support/retrain displaced and unemployed energy sector workers, and prioritizes education/job training for underrepresented groups incl racial and ethnic minorities, Indian Tribes, women, veterans, and socioeconomically disadvantaged indiv. Board to be composed of 10-15 Secretary-apptd ppl, min 1 nominated by a national labor federation, and all must have expertise in workforce dev/economics, traditional or emerging energy, secondary or post-secondary education, state/local energy workforce dev or apprenticeship programs, relevant organized labor orgs, or bringing underrepresented groups into the workforce. Board to deliver a report to the Secretary, whose response + initial report are to be publicly available and provided to Congress. In developing report, special consideration for MSIs, veterans, and displaced/unemployed energy workers. Board terminates FYE 2026, but may be renewed in five-year terms at Secretary's determination. Board establishment announced 4/19/23 in Federal Register</t>
  </si>
  <si>
    <t>Energy Communities</t>
  </si>
  <si>
    <t>Chief Diversity Officer of the NSF</t>
  </si>
  <si>
    <t>National Science Foundation</t>
  </si>
  <si>
    <r>
      <rPr>
        <b/>
        <i/>
        <sz val="11"/>
        <color theme="1"/>
        <rFont val="Calibri Light"/>
        <family val="2"/>
        <scheme val="major"/>
      </rPr>
      <t>Creates a Chief Diversity Officer</t>
    </r>
    <r>
      <rPr>
        <sz val="11"/>
        <color theme="1"/>
        <rFont val="Calibri Light"/>
        <family val="2"/>
        <scheme val="major"/>
      </rPr>
      <t xml:space="preserve"> at the NSF, whose duties incl </t>
    </r>
    <r>
      <rPr>
        <b/>
        <i/>
        <sz val="11"/>
        <color theme="1"/>
        <rFont val="Calibri Light"/>
        <family val="2"/>
        <scheme val="major"/>
      </rPr>
      <t>ensuring geographic diversity</t>
    </r>
    <r>
      <rPr>
        <sz val="11"/>
        <color theme="1"/>
        <rFont val="Calibri Light"/>
        <family val="2"/>
        <scheme val="major"/>
      </rPr>
      <t xml:space="preserve"> of NSF programs and diversity of institutions of higher ed (HBCUs, Tribal colleges, MSIs, and </t>
    </r>
    <r>
      <rPr>
        <b/>
        <i/>
        <sz val="11"/>
        <color theme="1"/>
        <rFont val="Calibri Light"/>
        <family val="2"/>
        <scheme val="major"/>
      </rPr>
      <t>EPSCoRs</t>
    </r>
    <r>
      <rPr>
        <sz val="11"/>
        <color theme="1"/>
        <rFont val="Calibri Light"/>
        <family val="2"/>
        <scheme val="major"/>
      </rPr>
      <t xml:space="preserve">). </t>
    </r>
  </si>
  <si>
    <t>Secure Rural Schools</t>
  </si>
  <si>
    <t>Forest Service</t>
  </si>
  <si>
    <r>
      <t>(16 USC 7102(11), 16 USC 7111).  Program created to support rural counties whose tax base was limited by growing amount of federal land; a portion of Forest Service funds (generated through, e.g., grazing, timber production, etc) and federal appropriations are distributed to eligible counties via formula payments to help maintain local roads and schools.</t>
    </r>
    <r>
      <rPr>
        <b/>
        <i/>
        <sz val="11"/>
        <color theme="1"/>
        <rFont val="Calibri Light"/>
        <family val="2"/>
        <scheme val="major"/>
      </rPr>
      <t xml:space="preserve"> Mandatory spending</t>
    </r>
    <r>
      <rPr>
        <sz val="11"/>
        <color theme="1"/>
        <rFont val="Calibri Light"/>
        <family val="2"/>
        <scheme val="major"/>
      </rPr>
      <t xml:space="preserve">, currently authorized through FYE 2023. Per CRS report, </t>
    </r>
    <r>
      <rPr>
        <b/>
        <i/>
        <sz val="11"/>
        <color theme="1"/>
        <rFont val="Calibri Light"/>
        <family val="2"/>
        <scheme val="major"/>
      </rPr>
      <t>IIJA re-authorized for FY21-23, and established a set annual payment amount</t>
    </r>
    <r>
      <rPr>
        <sz val="11"/>
        <color theme="1"/>
        <rFont val="Calibri Light"/>
        <family val="2"/>
        <scheme val="major"/>
      </rPr>
      <t xml:space="preserve"> (removing annual decline)</t>
    </r>
  </si>
  <si>
    <t>States and Counties</t>
  </si>
  <si>
    <t>Mandatory Payment</t>
  </si>
  <si>
    <t>Bonus Credit Amounts (Tax Credits)</t>
  </si>
  <si>
    <t>IRS</t>
  </si>
  <si>
    <t>Internal Revenue Service</t>
  </si>
  <si>
    <t>45, 48, 48E</t>
  </si>
  <si>
    <r>
      <rPr>
        <b/>
        <i/>
        <sz val="11"/>
        <color theme="1"/>
        <rFont val="Calibri Light"/>
        <family val="2"/>
        <scheme val="major"/>
      </rPr>
      <t>To spur investment in disadvantaged communities</t>
    </r>
    <r>
      <rPr>
        <sz val="11"/>
        <color theme="1"/>
        <rFont val="Calibri Light"/>
        <family val="2"/>
        <scheme val="major"/>
      </rPr>
      <t xml:space="preserve">. Production Tax Credit, Investment Tax Credit, and Clean Electricity Investment Tax Credit all offer a 10 percentage point tax credit increase for </t>
    </r>
    <r>
      <rPr>
        <b/>
        <i/>
        <sz val="11"/>
        <color theme="1"/>
        <rFont val="Calibri Light"/>
        <family val="2"/>
        <scheme val="major"/>
      </rPr>
      <t>facilities located in an energy community.</t>
    </r>
    <r>
      <rPr>
        <sz val="11"/>
        <color theme="1"/>
        <rFont val="Calibri Light"/>
        <family val="2"/>
        <scheme val="major"/>
      </rPr>
      <t xml:space="preserve"> ITCs offer another 10 percentage point bonus amount for qualified </t>
    </r>
    <r>
      <rPr>
        <b/>
        <i/>
        <sz val="11"/>
        <color theme="1"/>
        <rFont val="Calibri Light"/>
        <family val="2"/>
        <scheme val="major"/>
      </rPr>
      <t>solar and wind facilities located in low-income community</t>
    </r>
    <r>
      <rPr>
        <sz val="11"/>
        <color theme="1"/>
        <rFont val="Calibri Light"/>
        <family val="2"/>
        <scheme val="major"/>
      </rPr>
      <t xml:space="preserve"> (same definition as New Markets Tax Credit), and 20 percentage point bonus amount for projects that are part of </t>
    </r>
    <r>
      <rPr>
        <b/>
        <i/>
        <sz val="11"/>
        <color theme="1"/>
        <rFont val="Calibri Light"/>
        <family val="2"/>
        <scheme val="major"/>
      </rPr>
      <t>"qualified low-income residential building project"</t>
    </r>
    <r>
      <rPr>
        <sz val="11"/>
        <color theme="1"/>
        <rFont val="Calibri Light"/>
        <family val="2"/>
        <scheme val="major"/>
      </rPr>
      <t xml:space="preserve"> or </t>
    </r>
    <r>
      <rPr>
        <b/>
        <i/>
        <sz val="11"/>
        <color theme="1"/>
        <rFont val="Calibri Light"/>
        <family val="2"/>
        <scheme val="major"/>
      </rPr>
      <t>"qualified low-income economic benefit project"</t>
    </r>
    <r>
      <rPr>
        <sz val="11"/>
        <color theme="1"/>
        <rFont val="Calibri Light"/>
        <family val="2"/>
        <scheme val="major"/>
      </rPr>
      <t>.  Projects/facilities eligible to use direct pay for the PTC or ITC and that qualify for these bonus amounts can receive both through direct pay.</t>
    </r>
  </si>
  <si>
    <t>Disadvantaged</t>
  </si>
  <si>
    <t>Tax Credit</t>
  </si>
  <si>
    <t>Assistance for Distressed Borrowers</t>
  </si>
  <si>
    <t>Farm Service Agency</t>
  </si>
  <si>
    <t>Individuals</t>
  </si>
  <si>
    <t>Connection to Publicly Owned Treatment Works</t>
  </si>
  <si>
    <t>1302e</t>
  </si>
  <si>
    <r>
      <t xml:space="preserve">(33 USC 1302e) creates a </t>
    </r>
    <r>
      <rPr>
        <b/>
        <i/>
        <sz val="11"/>
        <color theme="1"/>
        <rFont val="Calibri Light"/>
        <family val="2"/>
        <scheme val="major"/>
      </rPr>
      <t>grant program for nonprofits that assist low and moderate income individuals with connecting their household to a publicly owned treatment works</t>
    </r>
    <r>
      <rPr>
        <sz val="11"/>
        <color theme="1"/>
        <rFont val="Calibri Light"/>
        <family val="2"/>
        <scheme val="major"/>
      </rPr>
      <t xml:space="preserve"> [uses same defintion for low/moderate income as program created in IIJA Sec. 50209]. Min 15% funds for connections to publicly owned treatment works that serve fewer than 3,300 people. Authorized for a total of $200 mil, or for each of FY22-26 $40 mil. Did not receive appropriations</t>
    </r>
  </si>
  <si>
    <t>Nonprofits; sub-recipient is individual households</t>
  </si>
  <si>
    <t>Direct Pay (Tax Credits)</t>
  </si>
  <si>
    <r>
      <rPr>
        <sz val="11"/>
        <color rgb="FF000000"/>
        <rFont val="Calibri Light"/>
        <family val="2"/>
        <scheme val="major"/>
      </rPr>
      <t xml:space="preserve">Creates 26 USC 6417, which allows </t>
    </r>
    <r>
      <rPr>
        <b/>
        <i/>
        <sz val="11"/>
        <color rgb="FF000000"/>
        <rFont val="Calibri Light"/>
        <family val="2"/>
        <scheme val="major"/>
      </rPr>
      <t>certain applicable entities (incl Tribal govs, ANCs</t>
    </r>
    <r>
      <rPr>
        <sz val="11"/>
        <color rgb="FF000000"/>
        <rFont val="Calibri Light"/>
        <family val="2"/>
        <scheme val="major"/>
      </rPr>
      <t xml:space="preserve">, </t>
    </r>
    <r>
      <rPr>
        <b/>
        <i/>
        <sz val="11"/>
        <color rgb="FF000000"/>
        <rFont val="Calibri Light"/>
        <family val="2"/>
        <scheme val="major"/>
      </rPr>
      <t>local gov, nonprofits, rural electric coops</t>
    </r>
    <r>
      <rPr>
        <sz val="11"/>
        <color rgb="FF000000"/>
        <rFont val="Calibri Light"/>
        <family val="2"/>
        <scheme val="major"/>
      </rPr>
      <t>) to benefit from income tax credits even though they may not owe federal income taxes (i.e., they</t>
    </r>
    <r>
      <rPr>
        <b/>
        <i/>
        <sz val="11"/>
        <color rgb="FF000000"/>
        <rFont val="Calibri Light"/>
        <family val="2"/>
        <scheme val="major"/>
      </rPr>
      <t xml:space="preserve"> receive an elective/direct payment</t>
    </r>
    <r>
      <rPr>
        <sz val="11"/>
        <color rgb="FF000000"/>
        <rFont val="Calibri Light"/>
        <family val="2"/>
        <scheme val="major"/>
      </rPr>
      <t xml:space="preserve"> after completing the qualifying activity, </t>
    </r>
    <r>
      <rPr>
        <b/>
        <i/>
        <sz val="11"/>
        <color rgb="FF000000"/>
        <rFont val="Calibri Light"/>
        <family val="2"/>
        <scheme val="major"/>
      </rPr>
      <t>rather than an offsetting tax credit</t>
    </r>
    <r>
      <rPr>
        <sz val="11"/>
        <color rgb="FF000000"/>
        <rFont val="Calibri Light"/>
        <family val="2"/>
        <scheme val="major"/>
      </rPr>
      <t>). Potentially qualifying tax credits incl Production Tax Credit for Electricity from Renewables, Investment Tax Credit for Energy Property, Low-Income Communities Bonus Credit, Clean Electricity Production Tax Credit, Clean Electricity Investment Tax Credit, Zero-Emission Nuclear Power Production Credit, Clean Hydrogen Production Credit, Alternative Fuel Vehicle Refueling Property Credit, Clean Fuel Production Credit, Clean Commercial Vehicles Credit, Advanced Manufacturing Production Credit, Advanced Energy Project Credit</t>
    </r>
  </si>
  <si>
    <t>Tribal/local gov, school districts</t>
  </si>
  <si>
    <t>Dr. David Satcher Cybersecurity Education Grant Program</t>
  </si>
  <si>
    <t>NIST</t>
  </si>
  <si>
    <t>Institutions of higher ed</t>
  </si>
  <si>
    <t>Early-Career Research Fellowship Program</t>
  </si>
  <si>
    <r>
      <t xml:space="preserve">Establishes a </t>
    </r>
    <r>
      <rPr>
        <b/>
        <i/>
        <sz val="11"/>
        <color theme="1"/>
        <rFont val="Calibri Light"/>
        <family val="2"/>
        <scheme val="major"/>
      </rPr>
      <t>2-year pilot program</t>
    </r>
    <r>
      <rPr>
        <sz val="11"/>
        <color theme="1"/>
        <rFont val="Calibri Light"/>
        <family val="2"/>
        <scheme val="major"/>
      </rPr>
      <t xml:space="preserve"> to support highly-qualified </t>
    </r>
    <r>
      <rPr>
        <b/>
        <i/>
        <sz val="11"/>
        <color theme="1"/>
        <rFont val="Calibri Light"/>
        <family val="2"/>
        <scheme val="major"/>
      </rPr>
      <t>early-career scientists to conduct research for up to 2 years</t>
    </r>
    <r>
      <rPr>
        <sz val="11"/>
        <color theme="1"/>
        <rFont val="Calibri Light"/>
        <family val="2"/>
        <scheme val="major"/>
      </rPr>
      <t xml:space="preserve">; </t>
    </r>
    <r>
      <rPr>
        <b/>
        <i/>
        <sz val="11"/>
        <color theme="1"/>
        <rFont val="Calibri Light"/>
        <family val="2"/>
        <scheme val="major"/>
      </rPr>
      <t>priority for applicants who graduated from or intend to carry out research at a variety of types of institutions of higher ed, incl HBCUs, Tribal Colleges, MSIs, and EPSCoRs</t>
    </r>
    <r>
      <rPr>
        <sz val="11"/>
        <color theme="1"/>
        <rFont val="Calibri Light"/>
        <family val="2"/>
        <scheme val="major"/>
      </rPr>
      <t>. Authorizes $500 mil, for each of FY23-24 $250 mil</t>
    </r>
  </si>
  <si>
    <t>Early-career scientists</t>
  </si>
  <si>
    <t>Environmental Quality Incentives Program (EQIP)</t>
  </si>
  <si>
    <t>Natural Resources Conservation Service</t>
  </si>
  <si>
    <t>21001(a)(1)</t>
  </si>
  <si>
    <r>
      <rPr>
        <b/>
        <i/>
        <sz val="11"/>
        <color theme="1"/>
        <rFont val="Calibri Light"/>
        <family val="2"/>
        <scheme val="major"/>
      </rPr>
      <t xml:space="preserve">NRCS’ flagship conservation program </t>
    </r>
    <r>
      <rPr>
        <sz val="11"/>
        <color theme="1"/>
        <rFont val="Calibri Light"/>
        <family val="2"/>
        <scheme val="major"/>
      </rPr>
      <t>helps farmers, ranchers and forest landowners integrate conservation into working lands. For FY23-26, appropriates $0.25 bil, $1.75 bil, $3 bil, $3.45 bil, to be used for normal program operations. Offer no-cost TA; applications for</t>
    </r>
    <r>
      <rPr>
        <b/>
        <i/>
        <sz val="11"/>
        <color theme="1"/>
        <rFont val="Calibri Light"/>
        <family val="2"/>
        <scheme val="major"/>
      </rPr>
      <t xml:space="preserve"> conservation work reimbursement payments</t>
    </r>
    <r>
      <rPr>
        <sz val="11"/>
        <color theme="1"/>
        <rFont val="Calibri Light"/>
        <family val="2"/>
        <scheme val="major"/>
      </rPr>
      <t xml:space="preserve"> (some applicants may quality for advance payments) are accepted on a rolling basis, but must be submitted by state-specific ranking deadlines to be considered for the current funding cycle. Payment rates up to 75% of estimated incurred costs and up to 100% forgone income for certain conservation practices; historically underserved applicants may be eligible for payment rates of up to 90% of estimated incurred costs. Work closely with local NRCS office. Also </t>
    </r>
    <r>
      <rPr>
        <b/>
        <i/>
        <sz val="11"/>
        <color theme="1"/>
        <rFont val="Calibri Light"/>
        <family val="2"/>
        <scheme val="major"/>
      </rPr>
      <t>targeted conservation initiatives</t>
    </r>
    <r>
      <rPr>
        <sz val="11"/>
        <color theme="1"/>
        <rFont val="Calibri Light"/>
        <family val="2"/>
        <scheme val="major"/>
      </rPr>
      <t xml:space="preserve"> (e.g., Organic, Air Quality, On-Farm Energy...) and </t>
    </r>
    <r>
      <rPr>
        <b/>
        <i/>
        <sz val="11"/>
        <color theme="1"/>
        <rFont val="Calibri Light"/>
        <family val="2"/>
        <scheme val="major"/>
      </rPr>
      <t>NRCS Conservation Innovation Grants</t>
    </r>
    <r>
      <rPr>
        <sz val="11"/>
        <color theme="1"/>
        <rFont val="Calibri Light"/>
        <family val="2"/>
        <scheme val="major"/>
      </rPr>
      <t xml:space="preserve"> (competitive program to support development of new tools/approaches/practices for conservation on private lands; includes National CIG Classic, state-level CIG Classic hosted by NRCS state offices, and CIG On-Farm Conservation Innovation Trials)</t>
    </r>
  </si>
  <si>
    <t>agriculture producers, farmers, ranchers, forest landowners, Tribes</t>
  </si>
  <si>
    <t>Climate Pollution Reduction Grants</t>
  </si>
  <si>
    <r>
      <rPr>
        <b/>
        <i/>
        <sz val="11"/>
        <color theme="1"/>
        <rFont val="Calibri Light"/>
        <family val="2"/>
        <scheme val="major"/>
      </rPr>
      <t>Grants to develop and implement plans for reducing greenhouse gas emissions</t>
    </r>
    <r>
      <rPr>
        <sz val="11"/>
        <color theme="1"/>
        <rFont val="Calibri Light"/>
        <family val="2"/>
        <scheme val="major"/>
      </rPr>
      <t xml:space="preserve"> and other air pollution. Two-phase grant program, with </t>
    </r>
    <r>
      <rPr>
        <b/>
        <i/>
        <sz val="11"/>
        <color theme="1"/>
        <rFont val="Calibri Light"/>
        <family val="2"/>
        <scheme val="major"/>
      </rPr>
      <t>$250 mil in non-competitive planning grants followed by $4.6 bil in competitive implementation grants</t>
    </r>
    <r>
      <rPr>
        <sz val="11"/>
        <color theme="1"/>
        <rFont val="Calibri Light"/>
        <family val="2"/>
        <scheme val="major"/>
      </rPr>
      <t>. EPA anticipates holding both a general implementation and a Tribal/territory only implementation competition. For planning grants, presumptive allocations are $3 mil for states/DC/Puerto Rico, $1 mil to the 67 most populous MSAs, $500,000 for territories, and a $25 mil set-aside for Tribes. Eligible entities to apply for phase two awards are states/municipalities/territories/tribes/air pollution control agencies, or subgroups of such eligible entities covered under a plan developed in phase one (e.g., if the planning award went to the state and the plan included specific activities for a given town, that town could apply for implementation funding); participating in the planning grant phase is important for entities to remain eligible to compete for implementation grants in the future. Notice of Intent to Participate deadlines to receive planning grants were in Spring 2023, with awards made/expected in late Summer 2023. Implementation grant applications due Mar 2024; NOFA anticipated soon. For implementation awards, to consider projected reduction in greenhouse gas air pollution both in total and with respect to low-income and disadvantaged communities. Appropriates for FY22 (avail until FYE 2031) $250 mil for planning grants and $4.75 bil for implementation grants</t>
    </r>
  </si>
  <si>
    <t>State, municipality, air pollution control agency, Tribe, or territory</t>
  </si>
  <si>
    <t>Expanding geographic and institutional diversity in research</t>
  </si>
  <si>
    <r>
      <rPr>
        <b/>
        <i/>
        <sz val="11"/>
        <color theme="1"/>
        <rFont val="Calibri Light"/>
        <family val="2"/>
        <scheme val="major"/>
      </rPr>
      <t>"Sense of Congress" to sustain EPSCoR investments,</t>
    </r>
    <r>
      <rPr>
        <sz val="11"/>
        <color theme="1"/>
        <rFont val="Calibri Light"/>
        <family val="2"/>
        <scheme val="major"/>
      </rPr>
      <t xml:space="preserve"> and amends authorization to "consider modifications to EPSCoR award structures... to </t>
    </r>
    <r>
      <rPr>
        <b/>
        <i/>
        <sz val="11"/>
        <color theme="1"/>
        <rFont val="Calibri Light"/>
        <family val="2"/>
        <scheme val="major"/>
      </rPr>
      <t>increase the capacity of rural communities to provide quality STEM education and STEM workforce development</t>
    </r>
    <r>
      <rPr>
        <sz val="11"/>
        <color theme="1"/>
        <rFont val="Calibri Light"/>
        <family val="2"/>
        <scheme val="major"/>
      </rPr>
      <t xml:space="preserve"> programming to students and teachers". Further, </t>
    </r>
    <r>
      <rPr>
        <b/>
        <i/>
        <sz val="11"/>
        <color theme="1"/>
        <rFont val="Calibri Light"/>
        <family val="2"/>
        <scheme val="major"/>
      </rPr>
      <t>directs NSF</t>
    </r>
    <r>
      <rPr>
        <sz val="11"/>
        <color theme="1"/>
        <rFont val="Calibri Light"/>
        <family val="2"/>
        <scheme val="major"/>
      </rPr>
      <t xml:space="preserve">, to the maximum extent practicable, </t>
    </r>
    <r>
      <rPr>
        <b/>
        <i/>
        <sz val="11"/>
        <color theme="1"/>
        <rFont val="Calibri Light"/>
        <family val="2"/>
        <scheme val="major"/>
      </rPr>
      <t>in each of FY23-29, to award not less than 15.5%, 16%, 16.5%, 17%, 18%, 19%, 20%, of amounts appropriated for research, education, and HR activities to EPSCoR institutions</t>
    </r>
    <r>
      <rPr>
        <sz val="11"/>
        <color theme="1"/>
        <rFont val="Calibri Light"/>
        <family val="2"/>
        <scheme val="major"/>
      </rPr>
      <t xml:space="preserve">. To the maximum extent practicable, for </t>
    </r>
    <r>
      <rPr>
        <b/>
        <i/>
        <sz val="11"/>
        <color theme="1"/>
        <rFont val="Calibri Light"/>
        <family val="2"/>
        <scheme val="major"/>
      </rPr>
      <t>each of FY23-24, 16% and 18%</t>
    </r>
    <r>
      <rPr>
        <sz val="11"/>
        <color theme="1"/>
        <rFont val="Calibri Light"/>
        <family val="2"/>
        <scheme val="major"/>
      </rPr>
      <t xml:space="preserve">, and for </t>
    </r>
    <r>
      <rPr>
        <b/>
        <i/>
        <sz val="11"/>
        <color theme="1"/>
        <rFont val="Calibri Light"/>
        <family val="2"/>
        <scheme val="major"/>
      </rPr>
      <t>each of FY25-29, 20%</t>
    </r>
    <r>
      <rPr>
        <sz val="11"/>
        <color theme="1"/>
        <rFont val="Calibri Light"/>
        <family val="2"/>
        <scheme val="major"/>
      </rPr>
      <t xml:space="preserve">, of </t>
    </r>
    <r>
      <rPr>
        <b/>
        <i/>
        <sz val="11"/>
        <color theme="1"/>
        <rFont val="Calibri Light"/>
        <family val="2"/>
        <scheme val="major"/>
      </rPr>
      <t>amounts appropriated for scholarships, graduate fellowships/traineeships, and postdoc awards to be used to support EPSCoR institutions</t>
    </r>
    <r>
      <rPr>
        <sz val="11"/>
        <color theme="1"/>
        <rFont val="Calibri Light"/>
        <family val="2"/>
        <scheme val="major"/>
      </rPr>
      <t>. If award is to a consortia, only counts if lead entity is located in an EPSCoR institution</t>
    </r>
  </si>
  <si>
    <t>Office of Science</t>
  </si>
  <si>
    <r>
      <rPr>
        <b/>
        <i/>
        <sz val="11"/>
        <color theme="1"/>
        <rFont val="Calibri Light"/>
        <family val="2"/>
        <scheme val="major"/>
      </rPr>
      <t xml:space="preserve">Expands EPSCoR program to improve the research capacity </t>
    </r>
    <r>
      <rPr>
        <sz val="11"/>
        <color theme="1"/>
        <rFont val="Calibri Light"/>
        <family val="2"/>
        <scheme val="major"/>
      </rPr>
      <t>at universities in EPSCoR states, including with scholarships and fellowships, grants for early career faculty, and funding to institutions to support collaboration and expertise-building. Authorizes, for each of FY23-27, $50 mil, $50 mil, $75 mil, $100 mil, $100 mil.  Further authorizes, for each of FY23-27, $25 mil for research instrumentation and equipment that cost from $500,000 to $20,000,000.  Requires min 10% of university R&amp;D funds awarded by the Office of Science be awarded to institutions in EPSCoR states. Directs the Undersecretary for Science to ensure robust participation of representatives from EPSCoR universities on Office of Science Advisory Committees</t>
    </r>
  </si>
  <si>
    <t>Grants for Construction/Refurbishing of Individual Household Decentralized Wastewater Systems for Individuals with Low or Moderate Income</t>
  </si>
  <si>
    <t>1302d</t>
  </si>
  <si>
    <r>
      <t xml:space="preserve">(33 USC 1302d) defines eligible households as those where combined income is equal to or less than 50% of median non-metro household income for state/territory, per most recent decennial census. </t>
    </r>
    <r>
      <rPr>
        <b/>
        <i/>
        <sz val="11"/>
        <color theme="1"/>
        <rFont val="Calibri Light"/>
        <family val="2"/>
        <scheme val="major"/>
      </rPr>
      <t>Grants are provided to nonprofits to assist eligible households with construction/refurbishment of their decentralized wastewater systems</t>
    </r>
    <r>
      <rPr>
        <sz val="11"/>
        <color theme="1"/>
        <rFont val="Calibri Light"/>
        <family val="2"/>
        <scheme val="major"/>
      </rPr>
      <t xml:space="preserve">. Authorized for a total of $250 mil, or for each of FY22-26, $50 mil. Did not receive appropriations </t>
    </r>
  </si>
  <si>
    <t>Rural Energy for America Program (REAP):  Underutilized Renewable Energy Technologies</t>
  </si>
  <si>
    <t>22002(b)</t>
  </si>
  <si>
    <r>
      <rPr>
        <b/>
        <i/>
        <sz val="11"/>
        <color theme="1"/>
        <rFont val="Calibri Light"/>
        <family val="2"/>
        <scheme val="major"/>
      </rPr>
      <t>Guaranteed loans and grants to agricultural producers and rural small businesses for renewable energy systems or energy efficiency improvements</t>
    </r>
    <r>
      <rPr>
        <sz val="11"/>
        <color theme="1"/>
        <rFont val="Calibri Light"/>
        <family val="2"/>
        <scheme val="major"/>
      </rPr>
      <t xml:space="preserve">; this set-aside for </t>
    </r>
    <r>
      <rPr>
        <b/>
        <i/>
        <sz val="11"/>
        <color theme="1"/>
        <rFont val="Calibri Light"/>
        <family val="2"/>
        <scheme val="major"/>
      </rPr>
      <t>underutilized renewable energy tech</t>
    </r>
    <r>
      <rPr>
        <sz val="11"/>
        <color theme="1"/>
        <rFont val="Calibri Light"/>
        <family val="2"/>
        <scheme val="major"/>
      </rPr>
      <t xml:space="preserve"> (grants at 50% cost share) + application TA. Per FY23-24 NOFA, min 20% funds to be set-aside until 3/31 application period each year for grants $20,000 or less. Approps (to be used for both grants + loan subsidy) in FY22 $144.75 mil, and in each of FY23-27 $31.8 mil</t>
    </r>
  </si>
  <si>
    <t>Regional Clean Energy Innovation Program</t>
  </si>
  <si>
    <r>
      <t>To establish</t>
    </r>
    <r>
      <rPr>
        <b/>
        <i/>
        <sz val="11"/>
        <color theme="1"/>
        <rFont val="Calibri Light"/>
        <family val="2"/>
        <scheme val="major"/>
      </rPr>
      <t xml:space="preserve"> clean energy innovation ecosystems</t>
    </r>
    <r>
      <rPr>
        <sz val="11"/>
        <color theme="1"/>
        <rFont val="Calibri Light"/>
        <family val="2"/>
        <scheme val="major"/>
      </rPr>
      <t xml:space="preserve"> (gov, higher education, workforce dev programs, private sectors...) with a focus on geographic diversity of awardees; </t>
    </r>
    <r>
      <rPr>
        <b/>
        <i/>
        <sz val="11"/>
        <color theme="1"/>
        <rFont val="Calibri Light"/>
        <family val="2"/>
        <scheme val="major"/>
      </rPr>
      <t>special consideration for rural, tribal, and low-income community applications</t>
    </r>
    <r>
      <rPr>
        <sz val="11"/>
        <color theme="1"/>
        <rFont val="Calibri Light"/>
        <family val="2"/>
        <scheme val="major"/>
      </rPr>
      <t xml:space="preserve">.  Award max is $10 mil; if awards disbursed over 3+ years, required 50%+ cost share in years 3, 4, and 5. Possibility for competitive planning grants, $2 mil max. Authorized $50 mil for each of FY23-27. </t>
    </r>
    <r>
      <rPr>
        <b/>
        <i/>
        <sz val="11"/>
        <rFont val="Calibri Light"/>
        <family val="2"/>
        <scheme val="major"/>
      </rPr>
      <t>Did not receive approps</t>
    </r>
    <r>
      <rPr>
        <sz val="11"/>
        <rFont val="Calibri Light"/>
        <family val="2"/>
        <scheme val="major"/>
      </rPr>
      <t xml:space="preserve"> in either CHIPS or FY23 Consolidated Approps. </t>
    </r>
  </si>
  <si>
    <t>State/local gov, institutions of higher ed, private sector…</t>
  </si>
  <si>
    <t>50% in years 3,4,5</t>
  </si>
  <si>
    <t>Hollings Manufacturing Extension Partnership (MEP)</t>
  </si>
  <si>
    <t>Update to Hollings Manufacturing Extension Partnership</t>
  </si>
  <si>
    <r>
      <rPr>
        <b/>
        <i/>
        <sz val="11"/>
        <color theme="1"/>
        <rFont val="Calibri Light"/>
        <family val="2"/>
        <scheme val="major"/>
      </rPr>
      <t>Updates MEP authorization to note that program objectives incl outreach and collaboration</t>
    </r>
    <r>
      <rPr>
        <sz val="11"/>
        <color theme="1"/>
        <rFont val="Calibri Light"/>
        <family val="2"/>
        <scheme val="major"/>
      </rPr>
      <t xml:space="preserve"> to secondary schools, community colleges, and area career and technical education schools, incl those in </t>
    </r>
    <r>
      <rPr>
        <b/>
        <i/>
        <sz val="11"/>
        <color theme="1"/>
        <rFont val="Calibri Light"/>
        <family val="2"/>
        <scheme val="major"/>
      </rPr>
      <t>underserved and rural communities</t>
    </r>
  </si>
  <si>
    <t>Regional Conservation Partnership Program (RCPP)</t>
  </si>
  <si>
    <t>21001(a)(4)</t>
  </si>
  <si>
    <r>
      <rPr>
        <b/>
        <i/>
        <sz val="11"/>
        <color theme="1"/>
        <rFont val="Calibri Light"/>
        <family val="2"/>
        <scheme val="major"/>
      </rPr>
      <t>A partner-driven approach to conservation on agricultural land</t>
    </r>
    <r>
      <rPr>
        <sz val="11"/>
        <color theme="1"/>
        <rFont val="Calibri Light"/>
        <family val="2"/>
        <scheme val="major"/>
      </rPr>
      <t xml:space="preserve">. Consists of RCPP Classic and RCPP Grants (i.e., Alternative Funding Arrangements, or AFA); Classic projects are implemented via NRCS contracts and easements (with agricultural producer), and in collaboration with project partners. AFAs offer more flexibility, as lead partners work directly with agricultural producers. </t>
    </r>
    <r>
      <rPr>
        <b/>
        <i/>
        <sz val="11"/>
        <color theme="1"/>
        <rFont val="Calibri Light"/>
        <family val="2"/>
        <scheme val="major"/>
      </rPr>
      <t>Awards are a combination of TA</t>
    </r>
    <r>
      <rPr>
        <sz val="11"/>
        <color theme="1"/>
        <rFont val="Calibri Light"/>
        <family val="2"/>
        <scheme val="major"/>
      </rPr>
      <t xml:space="preserve"> (e.g., conservation planning, implemenation, QA, project management, outreach, coordination) </t>
    </r>
    <r>
      <rPr>
        <b/>
        <i/>
        <sz val="11"/>
        <color theme="1"/>
        <rFont val="Calibri Light"/>
        <family val="2"/>
        <scheme val="major"/>
      </rPr>
      <t>and FA</t>
    </r>
    <r>
      <rPr>
        <sz val="11"/>
        <color theme="1"/>
        <rFont val="Calibri Light"/>
        <family val="2"/>
        <scheme val="major"/>
      </rPr>
      <t xml:space="preserve"> (to fund eligible activity types:  land management, land rental, easements, public works and watersheds). Priority consideration to projects that engage/benefit historically underserved producers/landowners (beginning, limited resource, socially disadvantaged, veterans, and Tribes). Funding pools are split 50/50 between state or multistate projects and projects in the eight geographic Critical Conservation Areas. </t>
    </r>
    <r>
      <rPr>
        <b/>
        <i/>
        <sz val="11"/>
        <color theme="1"/>
        <rFont val="Calibri Light"/>
        <family val="2"/>
        <scheme val="major"/>
      </rPr>
      <t>FY23 makes $500 mil available, funded from both 2018 Farm Bill and IRA</t>
    </r>
    <r>
      <rPr>
        <sz val="11"/>
        <color theme="1"/>
        <rFont val="Calibri Light"/>
        <family val="2"/>
        <scheme val="major"/>
      </rPr>
      <t xml:space="preserve"> (up to 50% from IRA); of which, </t>
    </r>
    <r>
      <rPr>
        <b/>
        <i/>
        <sz val="11"/>
        <color theme="1"/>
        <rFont val="Calibri Light"/>
        <family val="2"/>
        <scheme val="major"/>
      </rPr>
      <t>$50 mil specifically for AFAs with Tribes</t>
    </r>
    <r>
      <rPr>
        <sz val="11"/>
        <color theme="1"/>
        <rFont val="Calibri Light"/>
        <family val="2"/>
        <scheme val="major"/>
      </rPr>
      <t>. For FY23-26, appropriates $0.25 bil, $0.8 bil, $1.5 bil, $2.4 bil</t>
    </r>
  </si>
  <si>
    <t>Agricultural producer association, state/local gov, Tribes, farmer cooperatives, water districts or entities, nonprofits or businesses</t>
  </si>
  <si>
    <t>Preferred</t>
  </si>
  <si>
    <t>"NRCS's goal is for partner contributions to constitute a significant part of each project…and may be any combination of cash and in-kind support"; partner-owned easements have required match between 25%-75%. RCPP public works/watershed non-flood control purposes have min 35% match</t>
  </si>
  <si>
    <t>Public works/watershed improvement projects matching funds requirements may be reduced/waived if project principally benefits residents with limited resources/socially disadvantaged (per 2018 Farm Bill definition)</t>
  </si>
  <si>
    <t>Manufacturing USA Program</t>
  </si>
  <si>
    <t>Supporting geographic diversity</t>
  </si>
  <si>
    <r>
      <rPr>
        <b/>
        <i/>
        <sz val="11"/>
        <color theme="1"/>
        <rFont val="Calibri Light"/>
        <family val="2"/>
        <scheme val="major"/>
      </rPr>
      <t>Amends authorization to prioritize financial assistance for planning or establishing a Manufacturing USA institute</t>
    </r>
    <r>
      <rPr>
        <sz val="11"/>
        <color theme="1"/>
        <rFont val="Calibri Light"/>
        <family val="2"/>
        <scheme val="major"/>
      </rPr>
      <t xml:space="preserve"> that contribute to the geographic diversity of the program, are located in an area with a low per capita income, are located in an area with a high proportion of socially disadvantaged residents, or are located </t>
    </r>
    <r>
      <rPr>
        <b/>
        <i/>
        <sz val="11"/>
        <color theme="1"/>
        <rFont val="Calibri Light"/>
        <family val="2"/>
        <scheme val="major"/>
      </rPr>
      <t>in small and rural communities</t>
    </r>
  </si>
  <si>
    <t>Expanding opportunities through the Manufacturing USA Program</t>
  </si>
  <si>
    <r>
      <rPr>
        <b/>
        <i/>
        <sz val="11"/>
        <color theme="1"/>
        <rFont val="Calibri Light"/>
        <family val="2"/>
        <scheme val="major"/>
      </rPr>
      <t>Directs Manufacturing USA institutes to integrate covered entities</t>
    </r>
    <r>
      <rPr>
        <sz val="11"/>
        <color theme="1"/>
        <rFont val="Calibri Light"/>
        <family val="2"/>
        <scheme val="major"/>
      </rPr>
      <t xml:space="preserve"> (e.g., HBCUs, Tribal colleges, MSIs, minority business enterprises, or rural-serving institution of higher education) </t>
    </r>
    <r>
      <rPr>
        <b/>
        <i/>
        <sz val="11"/>
        <color theme="1"/>
        <rFont val="Calibri Light"/>
        <family val="2"/>
        <scheme val="major"/>
      </rPr>
      <t>as active participants, including via selection criteria preferences</t>
    </r>
  </si>
  <si>
    <t>Midscale Instrumentation And Research Equipment Program</t>
  </si>
  <si>
    <r>
      <t xml:space="preserve">(42 USC 18654). Creates a program to develop/acquire cutting edge instruments that </t>
    </r>
    <r>
      <rPr>
        <b/>
        <i/>
        <sz val="11"/>
        <color theme="1"/>
        <rFont val="Calibri Light"/>
        <family val="2"/>
        <scheme val="major"/>
      </rPr>
      <t>cost $1 - $20 mil and would encourage partnerships among national labs</t>
    </r>
    <r>
      <rPr>
        <sz val="11"/>
        <color theme="1"/>
        <rFont val="Calibri Light"/>
        <family val="2"/>
        <scheme val="major"/>
      </rPr>
      <t xml:space="preserve">, user facilities, and </t>
    </r>
    <r>
      <rPr>
        <b/>
        <i/>
        <sz val="11"/>
        <color theme="1"/>
        <rFont val="Calibri Light"/>
        <family val="2"/>
        <scheme val="major"/>
      </rPr>
      <t>EPSCoRs/HBCUs/MSIs/rural institutions of higher ed</t>
    </r>
    <r>
      <rPr>
        <sz val="11"/>
        <color theme="1"/>
        <rFont val="Calibri Light"/>
        <family val="2"/>
        <scheme val="major"/>
      </rPr>
      <t xml:space="preserve">. Authorized for $150 mil for each of FY23-27. </t>
    </r>
    <r>
      <rPr>
        <sz val="11"/>
        <rFont val="Calibri Light"/>
        <family val="2"/>
        <scheme val="major"/>
      </rPr>
      <t>Did not receive specific approps in IIJA; authorized out of funds appropriated to the Office of Science.</t>
    </r>
  </si>
  <si>
    <t>Office of the Administrator</t>
  </si>
  <si>
    <t>Low Income</t>
  </si>
  <si>
    <t>NIST Educational Outreach and Support for Underrepresented Communities</t>
  </si>
  <si>
    <r>
      <rPr>
        <b/>
        <i/>
        <sz val="11"/>
        <color theme="1"/>
        <rFont val="Calibri Light"/>
        <family val="2"/>
        <scheme val="major"/>
      </rPr>
      <t>Expands NIST’s educational activities, research collaboration, and outreach</t>
    </r>
    <r>
      <rPr>
        <sz val="11"/>
        <color theme="1"/>
        <rFont val="Calibri Light"/>
        <family val="2"/>
        <scheme val="major"/>
      </rPr>
      <t xml:space="preserve"> </t>
    </r>
    <r>
      <rPr>
        <b/>
        <i/>
        <sz val="11"/>
        <color theme="1"/>
        <rFont val="Calibri Light"/>
        <family val="2"/>
        <scheme val="major"/>
      </rPr>
      <t>focused on underrepresented communities</t>
    </r>
    <r>
      <rPr>
        <sz val="11"/>
        <color theme="1"/>
        <rFont val="Calibri Light"/>
        <family val="2"/>
        <scheme val="major"/>
      </rPr>
      <t>, including Tribal Colleges and Universities, minority-serving institutions, and community colleges</t>
    </r>
  </si>
  <si>
    <t>Agricultural Conservation Easement Program (ACEP)</t>
  </si>
  <si>
    <t>21001(a)(3)</t>
  </si>
  <si>
    <r>
      <t xml:space="preserve">Assists landowners, land trusts, and other entities with </t>
    </r>
    <r>
      <rPr>
        <b/>
        <i/>
        <sz val="11"/>
        <color theme="1"/>
        <rFont val="Calibri Light"/>
        <family val="2"/>
        <scheme val="major"/>
      </rPr>
      <t>protecting the agricultural viability of eligible land by limiting non-ag uses</t>
    </r>
    <r>
      <rPr>
        <sz val="11"/>
        <color theme="1"/>
        <rFont val="Calibri Light"/>
        <family val="2"/>
        <scheme val="major"/>
      </rPr>
      <t xml:space="preserve"> through conservation easements and long term contracts. Consists of Agricultural Land Easements (prevent conversion working land to non-ag uses), Wetland Reserve Easements, and Wetland Reserve Enhancement Partnership (restore privately-held farmed or converted wetlands that were previously degraded due to ag uses). For ALE, FA provided (up to 50% for ALE and up to 75% for grasslands with special environmental significance) to eligible partners to purchase ALEs (see Eligible Recipients column). For WRE, NRCS enters into purchase agreements with eligible private landowners or Tribes that include the right for NRCS to develop/implement a Wetland Reserve Plan of Operations. Apply via local NRCS office; applications accepted year round, but state ranking deadlines vary (typically spring, sometimes with a second date. Must apply by state ranking deadline to be considered in current cycle, but if after deadline NRCS will automatically consider apps for future cycles). For FY23-26, appropriates $100 mil, $200 mil, $500 mil, $600 mil</t>
    </r>
  </si>
  <si>
    <t>For ALE, Eligible partners are Gov (Tribes, state, local) and non-profits with farmland/rangeland/grassland protection programs. Eligible landowners own privately-held land (incl Tribal land) and meet AGI limitations. For WRE, eligible landowners own privately-held land (incl Tribal land) and meet AGI limitations</t>
  </si>
  <si>
    <t>50% (ALE), 0-50% (Wetlands, depending on easement length)</t>
  </si>
  <si>
    <t>Wetland projects of special significance</t>
  </si>
  <si>
    <t>Energy Improvement in Rural or Remote Areas (ERA)</t>
  </si>
  <si>
    <t>Office of Clean Energy Demonstrations</t>
  </si>
  <si>
    <t>40103(c)</t>
  </si>
  <si>
    <t xml:space="preserve">Multiple </t>
  </si>
  <si>
    <t>States, local gov, Tribes, nonprofits, private sector, institutions of higher ed, consortia</t>
  </si>
  <si>
    <t>50% (20% if prime recipient is institution of higher ed, nonprofit, or state/local/tribal gov entity)</t>
  </si>
  <si>
    <t>Surface Transportation Block Grant Program</t>
  </si>
  <si>
    <t>Federal Highway Administration</t>
  </si>
  <si>
    <r>
      <t xml:space="preserve">(23 USC 133) Creates a </t>
    </r>
    <r>
      <rPr>
        <b/>
        <i/>
        <sz val="11"/>
        <color theme="1"/>
        <rFont val="Calibri Light"/>
        <family val="2"/>
        <scheme val="major"/>
      </rPr>
      <t>new set-aside for projects in rural areas</t>
    </r>
    <r>
      <rPr>
        <sz val="11"/>
        <color theme="1"/>
        <rFont val="Calibri Light"/>
        <family val="2"/>
        <scheme val="major"/>
      </rPr>
      <t>.</t>
    </r>
    <r>
      <rPr>
        <b/>
        <i/>
        <sz val="11"/>
        <color theme="1"/>
        <rFont val="Calibri Light"/>
        <family val="2"/>
        <scheme val="major"/>
      </rPr>
      <t xml:space="preserve"> Grants are flexible funding for local transpo needs</t>
    </r>
    <r>
      <rPr>
        <sz val="11"/>
        <color theme="1"/>
        <rFont val="Calibri Light"/>
        <family val="2"/>
        <scheme val="major"/>
      </rPr>
      <t xml:space="preserve">, and incl highways, bridges, tunnels, ferry boats/terminals, smart transit systems, truck parking, border infrastructure, and wildlife crossings, among others. Of a state's allocation, </t>
    </r>
    <r>
      <rPr>
        <b/>
        <i/>
        <sz val="11"/>
        <color theme="1"/>
        <rFont val="Calibri Light"/>
        <family val="2"/>
        <scheme val="major"/>
      </rPr>
      <t>55% to be obligated in proportion to each relative share of the state population</t>
    </r>
    <r>
      <rPr>
        <sz val="11"/>
        <color theme="1"/>
        <rFont val="Calibri Light"/>
        <family val="2"/>
        <scheme val="major"/>
      </rPr>
      <t xml:space="preserve">:  urbanized area with population greater than 200,000; urbanized areas with population of 50,000 to 200,000; urban areas with population of 5,000 to 49,999; other </t>
    </r>
    <r>
      <rPr>
        <b/>
        <i/>
        <sz val="11"/>
        <color theme="1"/>
        <rFont val="Calibri Light"/>
        <family val="2"/>
        <scheme val="major"/>
      </rPr>
      <t xml:space="preserve">areas with population less than 5,000 </t>
    </r>
    <r>
      <rPr>
        <sz val="11"/>
        <color theme="1"/>
        <rFont val="Calibri Light"/>
        <family val="2"/>
        <scheme val="major"/>
      </rPr>
      <t xml:space="preserve">[the remaining 45% may be obligated in any area]. Up to 15% of a state's obligations in areas with population less than 50,000 may be obligated on local roads or critical rural freight corridors. Up to 5% funds may be used for rural barge landing, dock, and waterfront infrastructure projects. </t>
    </r>
    <r>
      <rPr>
        <b/>
        <i/>
        <sz val="11"/>
        <color theme="1"/>
        <rFont val="Calibri Light"/>
        <family val="2"/>
        <scheme val="major"/>
      </rPr>
      <t>Authorized (Highway Trust Fund)</t>
    </r>
    <r>
      <rPr>
        <sz val="11"/>
        <color theme="1"/>
        <rFont val="Calibri Light"/>
        <family val="2"/>
        <scheme val="major"/>
      </rPr>
      <t xml:space="preserve"> as part of the Federal Aid Highway Program; agency-calculated contract authority (for entire block grant program) listed as, for each of FY22-26, $13.8 bil, $14 bil, $14.4 bil, $14.7 bil, and $15 bil</t>
    </r>
  </si>
  <si>
    <t>Unclear?</t>
  </si>
  <si>
    <t>States</t>
  </si>
  <si>
    <t>5%-20%</t>
  </si>
  <si>
    <t>Certain safety improvements</t>
  </si>
  <si>
    <t>Robert Noyce Teacher Scholarship</t>
  </si>
  <si>
    <t>Programs to address the STEM workforce</t>
  </si>
  <si>
    <r>
      <t xml:space="preserve">"Sense of Congress" to </t>
    </r>
    <r>
      <rPr>
        <b/>
        <i/>
        <sz val="11"/>
        <color theme="1"/>
        <rFont val="Calibri Light"/>
        <family val="2"/>
        <scheme val="major"/>
      </rPr>
      <t>increase by 50% the number of Robert Noyce Teacher scholarships</t>
    </r>
    <r>
      <rPr>
        <sz val="11"/>
        <color theme="1"/>
        <rFont val="Calibri Light"/>
        <family val="2"/>
        <scheme val="major"/>
      </rPr>
      <t xml:space="preserve"> over the next five years, and to expand outreach to HBCUs, Tribal colleges, MSIs, and</t>
    </r>
    <r>
      <rPr>
        <b/>
        <i/>
        <sz val="11"/>
        <color theme="1"/>
        <rFont val="Calibri Light"/>
        <family val="2"/>
        <scheme val="major"/>
      </rPr>
      <t xml:space="preserve"> institutions of higher ed that are located near or serve rural communities, incl EPSCoR</t>
    </r>
    <r>
      <rPr>
        <sz val="11"/>
        <color theme="1"/>
        <rFont val="Calibri Light"/>
        <family val="2"/>
        <scheme val="major"/>
      </rPr>
      <t xml:space="preserve"> institutions, among others [Sec. 10320 waives mandatory cost sharing of program for 5 years]</t>
    </r>
  </si>
  <si>
    <t>Rural and Low-Income Water Assistance Pilot Program</t>
  </si>
  <si>
    <r>
      <t xml:space="preserve">Pilot program awards grants to </t>
    </r>
    <r>
      <rPr>
        <b/>
        <i/>
        <sz val="11"/>
        <color theme="1"/>
        <rFont val="Calibri Light"/>
        <family val="2"/>
        <scheme val="major"/>
      </rPr>
      <t>assist qualifying households in maintaining access to drinking water and wastewater treatment</t>
    </r>
    <r>
      <rPr>
        <sz val="11"/>
        <color theme="1"/>
        <rFont val="Calibri Light"/>
        <family val="2"/>
        <scheme val="major"/>
      </rPr>
      <t xml:space="preserve">. Rural water service provider defined as serving not more than 10,000 people. Maximum of 40 grants, of which max 8 to eligible entities that own/operate/exercise primary enforcement over a rural water service provider and max 8 to eligible entities servicing a disadvantaged community. Additional financial assistance options may incl a lifeline rate, bill discounting, hardship provisions, a percentage-of-income payment plan, or debt relief for eligible entity. </t>
    </r>
    <r>
      <rPr>
        <b/>
        <i/>
        <sz val="11"/>
        <color theme="1"/>
        <rFont val="Calibri Light"/>
        <family val="2"/>
        <scheme val="major"/>
      </rPr>
      <t>No authorized or appropriated funds in IIJA</t>
    </r>
  </si>
  <si>
    <t>Municipality/Tribal gov or other entity that owns/operates a community water system OR a state with primary enforcement over a rural water service provider</t>
  </si>
  <si>
    <t>Electric Loans for Renewable Energy (PACE)</t>
  </si>
  <si>
    <t>Rural Utilities Service</t>
  </si>
  <si>
    <t>state and local governmental entities; Federally recognized Tribes; nonprofits, including cooperatives and limited dividend or mutual associations; For profit businesses (must be a corporation or limited liability company)</t>
  </si>
  <si>
    <t xml:space="preserve">25%+ (Project loan) </t>
  </si>
  <si>
    <t>SUTA</t>
  </si>
  <si>
    <t>Rural STEM Education Research</t>
  </si>
  <si>
    <t>10511-10516</t>
  </si>
  <si>
    <r>
      <rPr>
        <b/>
        <i/>
        <sz val="11"/>
        <color theme="1"/>
        <rFont val="Calibri Light"/>
        <family val="2"/>
        <scheme val="major"/>
      </rPr>
      <t>Sec. 10512 NSF Rural STEM Activities</t>
    </r>
    <r>
      <rPr>
        <sz val="11"/>
        <color theme="1"/>
        <rFont val="Calibri Light"/>
        <family val="2"/>
        <scheme val="major"/>
      </rPr>
      <t xml:space="preserve"> ( a) competitive awards to institutions of higher ed or nonprofits for R&amp;D to support STEM teaching in rural preK-12 schools + establishes a pilot program of regional cohorts in rural areas for preK-12 STEM educators, and b) competitive awards to institutions of higher ed or nonprofits for R&amp;D to identify barriers rural students face in accessing STEM education/solutions. Authorizes for each of FY23-27, $8 mil for a) and $12 mil for b)). </t>
    </r>
    <r>
      <rPr>
        <b/>
        <i/>
        <sz val="11"/>
        <color theme="1"/>
        <rFont val="Calibri Light"/>
        <family val="2"/>
        <scheme val="major"/>
      </rPr>
      <t>Sec. 10513 Online Education</t>
    </r>
    <r>
      <rPr>
        <sz val="11"/>
        <color theme="1"/>
        <rFont val="Calibri Light"/>
        <family val="2"/>
        <scheme val="major"/>
      </rPr>
      <t xml:space="preserve"> (competitive awards for research on online STEM education courses for rural communities. </t>
    </r>
    <r>
      <rPr>
        <b/>
        <i/>
        <sz val="11"/>
        <color theme="1"/>
        <rFont val="Calibri Light"/>
        <family val="2"/>
        <scheme val="major"/>
      </rPr>
      <t>Sec. 10514 National Academies Evaluation</t>
    </r>
    <r>
      <rPr>
        <sz val="11"/>
        <color theme="1"/>
        <rFont val="Calibri Light"/>
        <family val="2"/>
        <scheme val="major"/>
      </rPr>
      <t xml:space="preserve"> (to engage the National Academies to evaluate a number of specified issues on rural access to STEM education. Authorizes $1 mil for FY23). </t>
    </r>
    <r>
      <rPr>
        <b/>
        <i/>
        <sz val="11"/>
        <color theme="1"/>
        <rFont val="Calibri Light"/>
        <family val="2"/>
        <scheme val="major"/>
      </rPr>
      <t>Sec. 10515 GAO Review</t>
    </r>
    <r>
      <rPr>
        <sz val="11"/>
        <color theme="1"/>
        <rFont val="Calibri Light"/>
        <family val="2"/>
        <scheme val="major"/>
      </rPr>
      <t xml:space="preserve"> (within 3 years of CHIPS enactment, GAO to study rural access to federal STEM education programs). </t>
    </r>
    <r>
      <rPr>
        <b/>
        <i/>
        <sz val="11"/>
        <color theme="1"/>
        <rFont val="Calibri Light"/>
        <family val="2"/>
        <scheme val="major"/>
      </rPr>
      <t>Sec. 10516 NIST Engagement with Rural Communities</t>
    </r>
    <r>
      <rPr>
        <sz val="11"/>
        <color theme="1"/>
        <rFont val="Calibri Light"/>
        <family val="2"/>
        <scheme val="major"/>
      </rPr>
      <t xml:space="preserve"> (creates prize competition for R&amp;D to deploy broadband in rural communities, including unserved rural communities. Authorizes program max of $5 mil). Did not receive appropriations in CHIPS.</t>
    </r>
  </si>
  <si>
    <t>Assistance and Support for Underserved Farmers, Ranchers, and Foresters</t>
  </si>
  <si>
    <t>Office of the Secretary</t>
  </si>
  <si>
    <r>
      <t xml:space="preserve">(Amends Sec 1006 of ARPA) To provide </t>
    </r>
    <r>
      <rPr>
        <b/>
        <i/>
        <sz val="11"/>
        <color theme="1"/>
        <rFont val="Calibri Light"/>
        <family val="2"/>
        <scheme val="major"/>
      </rPr>
      <t>financial assistance to producers that have experienced discrimination in USDA’s farm lending programs</t>
    </r>
    <r>
      <rPr>
        <sz val="11"/>
        <color theme="1"/>
        <rFont val="Calibri Light"/>
        <family val="2"/>
        <scheme val="major"/>
      </rPr>
      <t xml:space="preserve"> prior to January 1, 2021. By statute, assistance must be delivered by non-gov entities; USDA is finalizing plans with a national administrator (Midtown Group) and four regional hub operators (Windsor Group in east and Analytic Acquisitions in west) that will conduct outreach and process applications. </t>
    </r>
    <r>
      <rPr>
        <b/>
        <i/>
        <sz val="11"/>
        <color theme="1"/>
        <rFont val="Calibri Light"/>
        <family val="2"/>
        <scheme val="major"/>
      </rPr>
      <t>USDA aims to distribute payments to impacted producers by the end of 2023</t>
    </r>
    <r>
      <rPr>
        <sz val="11"/>
        <color theme="1"/>
        <rFont val="Calibri Light"/>
        <family val="2"/>
        <scheme val="major"/>
      </rPr>
      <t xml:space="preserve">. Appropriates, for FY22 (avail until FYE 2031) $2.2 bil. Max assistance per recipient is $500,000. </t>
    </r>
  </si>
  <si>
    <t>Anticipated</t>
  </si>
  <si>
    <t>Small and Medium Publicly Owned Treatment Works Circuit Rider Program</t>
  </si>
  <si>
    <r>
      <rPr>
        <b/>
        <i/>
        <sz val="11"/>
        <color theme="1"/>
        <rFont val="Calibri Light"/>
        <family val="2"/>
        <scheme val="major"/>
      </rPr>
      <t>(33 USC 1302b, or Sec 224 of Federal Water Pollution Control Act) Circuit rider program; grants to nonprofits for providing assistance to small/medium publicly owned treatment works</t>
    </r>
    <r>
      <rPr>
        <sz val="11"/>
        <color theme="1"/>
        <rFont val="Calibri Light"/>
        <family val="2"/>
        <scheme val="major"/>
      </rPr>
      <t xml:space="preserve"> (priority if serving communities with long-run financial distress, unable to access federal TA due to cost-sharing, or stormwater/wastewater overflow issues). Max grant award is $75,000. Authorized for $10 mil over the period of FY22-26. </t>
    </r>
    <r>
      <rPr>
        <b/>
        <i/>
        <sz val="11"/>
        <rFont val="Calibri Light"/>
        <family val="2"/>
        <scheme val="major"/>
      </rPr>
      <t>Did not receive appropriations in IIJA or to date</t>
    </r>
    <r>
      <rPr>
        <b/>
        <i/>
        <sz val="11"/>
        <color theme="1"/>
        <rFont val="Calibri Light"/>
        <family val="2"/>
        <scheme val="major"/>
      </rPr>
      <t>.</t>
    </r>
  </si>
  <si>
    <t>Distressed</t>
  </si>
  <si>
    <t>Small Publicly Owned Treatment Works Efficiency Grant Program</t>
  </si>
  <si>
    <r>
      <t xml:space="preserve">Competitive </t>
    </r>
    <r>
      <rPr>
        <b/>
        <i/>
        <sz val="11"/>
        <color theme="1"/>
        <rFont val="Calibri Light"/>
        <family val="2"/>
        <scheme val="major"/>
      </rPr>
      <t>grants to replace/repair equipment that improves water or energy efficiency of small publicly owned treatment works</t>
    </r>
    <r>
      <rPr>
        <sz val="11"/>
        <color theme="1"/>
        <rFont val="Calibri Light"/>
        <family val="2"/>
        <scheme val="major"/>
      </rPr>
      <t xml:space="preserve"> (defined as serving a population not more than 10,000 people; also eligible if serving a disadvantaged community). Given sufficient applications, min 15% of funds for publicly owned treatment works serving fewer than 3,300 people. </t>
    </r>
    <r>
      <rPr>
        <b/>
        <i/>
        <sz val="11"/>
        <color theme="1"/>
        <rFont val="Calibri Light"/>
        <family val="2"/>
        <scheme val="major"/>
      </rPr>
      <t>No authorization amount and did not receive appropriations</t>
    </r>
  </si>
  <si>
    <t>Small publicly owned treatment works</t>
  </si>
  <si>
    <t>Stormwater Control Infrastructure Project Grants</t>
  </si>
  <si>
    <t>50217(c)</t>
  </si>
  <si>
    <r>
      <rPr>
        <b/>
        <i/>
        <sz val="11"/>
        <color theme="1"/>
        <rFont val="Calibri Light"/>
        <family val="2"/>
        <scheme val="major"/>
      </rPr>
      <t>Competitive grants for stormwater control infrastructure projects</t>
    </r>
    <r>
      <rPr>
        <sz val="11"/>
        <color theme="1"/>
        <rFont val="Calibri Light"/>
        <family val="2"/>
        <scheme val="major"/>
      </rPr>
      <t xml:space="preserve">. Planning and implementation tracks; </t>
    </r>
    <r>
      <rPr>
        <b/>
        <sz val="11"/>
        <color theme="1"/>
        <rFont val="Calibri Light"/>
        <family val="2"/>
        <scheme val="major"/>
      </rPr>
      <t xml:space="preserve">priority for small, rural, or disadvantaged communities </t>
    </r>
    <r>
      <rPr>
        <sz val="11"/>
        <color theme="1"/>
        <rFont val="Calibri Light"/>
        <family val="2"/>
        <scheme val="major"/>
      </rPr>
      <t xml:space="preserve">. Fed share max 80%, although administrator may waive for demonstrated financial need. Authorizes a total of $50 mil, or for each of FY22-26 $10 mil [includes report to congress, admin, etc]. </t>
    </r>
    <r>
      <rPr>
        <b/>
        <i/>
        <sz val="11"/>
        <color theme="1"/>
        <rFont val="Calibri Light"/>
        <family val="2"/>
        <scheme val="major"/>
      </rPr>
      <t>No approps in IIJA and has yet to be funded via annual approps.</t>
    </r>
  </si>
  <si>
    <t>small, rural, or disadvantaged communities</t>
  </si>
  <si>
    <t>Distressed Area Recompete Pilot Program</t>
  </si>
  <si>
    <t>EDA</t>
  </si>
  <si>
    <r>
      <t>To create/connect workers to good jobs, via workforce development, business/entrepreneur development, infrastructure-related activities, and additional TA/planning activities.</t>
    </r>
    <r>
      <rPr>
        <b/>
        <i/>
        <sz val="11"/>
        <color theme="1"/>
        <rFont val="Calibri Light"/>
        <family val="2"/>
        <scheme val="major"/>
      </rPr>
      <t xml:space="preserve"> For distressed areas</t>
    </r>
    <r>
      <rPr>
        <sz val="11"/>
        <color theme="1"/>
        <rFont val="Calibri Light"/>
        <family val="2"/>
        <scheme val="major"/>
      </rPr>
      <t xml:space="preserve"> (eligible areas tbd by Secretary; see mapping tool) </t>
    </r>
    <r>
      <rPr>
        <b/>
        <i/>
        <sz val="11"/>
        <color theme="1"/>
        <rFont val="Calibri Light"/>
        <family val="2"/>
        <scheme val="major"/>
      </rPr>
      <t>with prime-age employment gap</t>
    </r>
    <r>
      <rPr>
        <sz val="11"/>
        <color theme="1"/>
        <rFont val="Calibri Light"/>
        <family val="2"/>
        <scheme val="major"/>
      </rPr>
      <t xml:space="preserve"> (5 yr avgs, eligible area vs national) </t>
    </r>
    <r>
      <rPr>
        <b/>
        <i/>
        <sz val="11"/>
        <color theme="1"/>
        <rFont val="Calibri Light"/>
        <family val="2"/>
        <scheme val="major"/>
      </rPr>
      <t>of min 2.5% to 5%</t>
    </r>
    <r>
      <rPr>
        <sz val="11"/>
        <color theme="1"/>
        <rFont val="Calibri Light"/>
        <family val="2"/>
        <scheme val="major"/>
      </rPr>
      <t xml:space="preserve">, for local labor market and local community, respectively. For FY23 round, all Tribal lands and Pacific territories are eligible. By statute, </t>
    </r>
    <r>
      <rPr>
        <b/>
        <i/>
        <sz val="11"/>
        <color theme="1"/>
        <rFont val="Calibri Light"/>
        <family val="2"/>
        <scheme val="major"/>
      </rPr>
      <t>strategy development grants</t>
    </r>
    <r>
      <rPr>
        <sz val="11"/>
        <color theme="1"/>
        <rFont val="Calibri Light"/>
        <family val="2"/>
        <scheme val="major"/>
      </rPr>
      <t xml:space="preserve"> (up to 50% of awards, by count) and </t>
    </r>
    <r>
      <rPr>
        <b/>
        <i/>
        <sz val="11"/>
        <color theme="1"/>
        <rFont val="Calibri Light"/>
        <family val="2"/>
        <scheme val="major"/>
      </rPr>
      <t>strategy implementation grants</t>
    </r>
    <r>
      <rPr>
        <sz val="11"/>
        <color theme="1"/>
        <rFont val="Calibri Light"/>
        <family val="2"/>
        <scheme val="major"/>
      </rPr>
      <t xml:space="preserve"> (min 10 grants). </t>
    </r>
    <r>
      <rPr>
        <b/>
        <i/>
        <sz val="11"/>
        <color theme="1"/>
        <rFont val="Calibri Light"/>
        <family val="2"/>
        <scheme val="major"/>
      </rPr>
      <t>Award min $20 mil</t>
    </r>
    <r>
      <rPr>
        <sz val="11"/>
        <color theme="1"/>
        <rFont val="Calibri Light"/>
        <family val="2"/>
        <scheme val="major"/>
      </rPr>
      <t xml:space="preserve"> and max product of (prime-age employment gap of eligible area * prime-age population of eligible area * either [$70,55 or $53,600 for local labor markets or local communities, respectively]). FY 2023 </t>
    </r>
    <r>
      <rPr>
        <b/>
        <i/>
        <sz val="11"/>
        <color theme="1"/>
        <rFont val="Calibri Light"/>
        <family val="2"/>
        <scheme val="major"/>
      </rPr>
      <t>approps $200 mil</t>
    </r>
    <r>
      <rPr>
        <sz val="11"/>
        <color theme="1"/>
        <rFont val="Calibri Light"/>
        <family val="2"/>
        <scheme val="major"/>
      </rPr>
      <t xml:space="preserve"> of $1 billion authorized for FY22-26. Matching shares not required for Phase 1, but will be part of Phase 2 evaluation. </t>
    </r>
    <r>
      <rPr>
        <b/>
        <i/>
        <sz val="11"/>
        <color theme="1"/>
        <rFont val="Calibri Light"/>
        <family val="2"/>
        <scheme val="major"/>
      </rPr>
      <t xml:space="preserve">Phase 1 NOFA closes 10/5/23; applicants choose to pursue a Strategy Development Grant, approval of a Recompete Plan (unfunded but required for Phase 2 NOFO applications), or both. </t>
    </r>
    <r>
      <rPr>
        <sz val="11"/>
        <color theme="1"/>
        <rFont val="Calibri Light"/>
        <family val="2"/>
        <scheme val="major"/>
      </rPr>
      <t xml:space="preserve">For FY23, EDA anticipates awarding between $6 mil and $12 mil in Phase 1 Strategy Development grants, with awards between $250,000 and $500,000. It anticipates approving at least 20 Recompete plans. In FY23 Phase 2, EDA anticipates funding 4-8 Implementation Grants, at an average of $20 mil and $50 mil for Local Communities and Local Labor Markets, respectively. For Tribes and Pacific territories, due to data limitations, max award will be $20 mil, or less if required data provided. </t>
    </r>
    <r>
      <rPr>
        <b/>
        <i/>
        <sz val="11"/>
        <color theme="1"/>
        <rFont val="Calibri Light"/>
        <family val="2"/>
        <scheme val="major"/>
      </rPr>
      <t xml:space="preserve"> Phase 2 NOFA to award Implementation funding; anticipated winter 2023</t>
    </r>
  </si>
  <si>
    <t xml:space="preserve">local gov, Tribes, political subdivision of a State, nonprofit (in coordination with officials of a political subdivision of a state), economic development district, or consortium </t>
  </si>
  <si>
    <t>Wildfire Management</t>
  </si>
  <si>
    <t>Superfund sites</t>
  </si>
  <si>
    <r>
      <t xml:space="preserve">A superfund is a contaminated site where hazardous waste has been dumped, left out in the open, or otherwise improperly managed. </t>
    </r>
    <r>
      <rPr>
        <b/>
        <i/>
        <sz val="11"/>
        <rFont val="Calibri Light"/>
        <family val="2"/>
        <scheme val="major"/>
      </rPr>
      <t>Appropriates $3.5 bil from the General Fund for the Hazardous Substance Superfund (remedial actions), directs Administrator to consider unique needs of Tribal communities with contaminated sites, and waives cost share requirements (for General Fund transfer).</t>
    </r>
    <r>
      <rPr>
        <sz val="11"/>
        <rFont val="Calibri Light"/>
        <family val="2"/>
        <scheme val="major"/>
      </rPr>
      <t xml:space="preserve"> Context (CRS report):  CERCLA (1980) established the liability of potentially responsible parties (PRPs) for the costs of remediating hazardous substances released into the environment, natural resource damages, and related public health studies. It further authorized the Hazardous Substance Superfund Trust Fund to finance remediation of sites without financially viable PRPs to fulfill their liability. The Superfund Trust fund was funded via excise taxes, which expired in 1995. Since then,  funded via General Fund transfers, despite congressional efforts to reauthorize the taxes. </t>
    </r>
    <r>
      <rPr>
        <b/>
        <i/>
        <sz val="11"/>
        <rFont val="Calibri Light"/>
        <family val="2"/>
        <scheme val="major"/>
      </rPr>
      <t>IIJA reauthorized the chemicals excise tax</t>
    </r>
    <r>
      <rPr>
        <sz val="11"/>
        <rFont val="Calibri Light"/>
        <family val="2"/>
        <scheme val="major"/>
      </rPr>
      <t xml:space="preserve"> thru 12/31/31, at double the rates in effect when it expired. EPA administers remediation of sites prioritized for fed involvement, in coordination with states</t>
    </r>
  </si>
  <si>
    <t>Projects drawn from National Priorities List</t>
  </si>
  <si>
    <t>Conservation Stewardship Program (CSP)</t>
  </si>
  <si>
    <t>21001(a)(2)</t>
  </si>
  <si>
    <r>
      <rPr>
        <b/>
        <i/>
        <sz val="11"/>
        <color theme="1"/>
        <rFont val="Calibri Light"/>
        <family val="2"/>
        <scheme val="major"/>
      </rPr>
      <t>5-year contracts, with producers receiving annual payments to implement practices/activities from their unique NRCS conservation plan</t>
    </r>
    <r>
      <rPr>
        <sz val="11"/>
        <color theme="1"/>
        <rFont val="Calibri Light"/>
        <family val="2"/>
        <scheme val="major"/>
      </rPr>
      <t xml:space="preserve">. Apply via local NRCS office, by first scheduling a conservation planner to come visit your property. Applications accepted all year, but ranking dates vary by state.  For FY23-26, appropriates $0.25 bil, $0.5 bil, $1 bil, $1.5 bil </t>
    </r>
  </si>
  <si>
    <t>Agriculture producers, farmers, ranchers, forest landowners, Tribes</t>
  </si>
  <si>
    <t>Affordable Connectivity Program</t>
  </si>
  <si>
    <t>Federal Communications Commission</t>
  </si>
  <si>
    <r>
      <rPr>
        <b/>
        <i/>
        <sz val="11"/>
        <color theme="1"/>
        <rFont val="Calibri Light"/>
        <family val="2"/>
        <scheme val="major"/>
      </rPr>
      <t>To help low-income households</t>
    </r>
    <r>
      <rPr>
        <sz val="11"/>
        <color theme="1"/>
        <rFont val="Calibri Light"/>
        <family val="2"/>
        <scheme val="major"/>
      </rPr>
      <t xml:space="preserve"> </t>
    </r>
    <r>
      <rPr>
        <b/>
        <i/>
        <sz val="11"/>
        <color theme="1"/>
        <rFont val="Calibri Light"/>
        <family val="2"/>
        <scheme val="major"/>
      </rPr>
      <t>afford broadband</t>
    </r>
    <r>
      <rPr>
        <sz val="11"/>
        <color theme="1"/>
        <rFont val="Calibri Light"/>
        <family val="2"/>
        <scheme val="major"/>
      </rPr>
      <t xml:space="preserve">. Discount on internet service of up to $30/month, and $75/month </t>
    </r>
    <r>
      <rPr>
        <b/>
        <i/>
        <sz val="11"/>
        <color theme="1"/>
        <rFont val="Calibri Light"/>
        <family val="2"/>
        <scheme val="major"/>
      </rPr>
      <t>if on qualifying Tribal lands</t>
    </r>
    <r>
      <rPr>
        <sz val="11"/>
        <color theme="1"/>
        <rFont val="Calibri Light"/>
        <family val="2"/>
        <scheme val="major"/>
      </rPr>
      <t xml:space="preserve">. Eligible households can also receive a one-time discount of up to $100 to purchase a laptop/desktop/tablet computer. Eligible households apply directly for discount + contact preferred participating provider to select a discounted plan; </t>
    </r>
    <r>
      <rPr>
        <b/>
        <i/>
        <sz val="11"/>
        <color theme="1"/>
        <rFont val="Calibri Light"/>
        <family val="2"/>
        <scheme val="major"/>
      </rPr>
      <t>ISPs are reimbursed</t>
    </r>
    <r>
      <rPr>
        <sz val="11"/>
        <color theme="1"/>
        <rFont val="Calibri Light"/>
        <family val="2"/>
        <scheme val="major"/>
      </rPr>
      <t xml:space="preserve"> the discounted amount via the federal gov. </t>
    </r>
    <r>
      <rPr>
        <i/>
        <sz val="11"/>
        <color theme="1"/>
        <rFont val="Calibri Light"/>
        <family val="2"/>
        <scheme val="major"/>
      </rPr>
      <t xml:space="preserve">Per the legislation, the FCC may provide grants to outreach partners to educate consumers about the Affordable Connectivity Program. </t>
    </r>
    <r>
      <rPr>
        <sz val="11"/>
        <color theme="1"/>
        <rFont val="Calibri Light"/>
        <family val="2"/>
        <scheme val="major"/>
      </rPr>
      <t>Appropriated $14.2 bil, avail until expended</t>
    </r>
  </si>
  <si>
    <t>Queue</t>
  </si>
  <si>
    <t>USDA Assistance for Rural Electric Cooperatives (New ERA)</t>
  </si>
  <si>
    <r>
      <t>To reduce greenhouse gas emissions, via</t>
    </r>
    <r>
      <rPr>
        <b/>
        <i/>
        <sz val="11"/>
        <color theme="1"/>
        <rFont val="Calibri Light"/>
        <family val="2"/>
        <scheme val="major"/>
      </rPr>
      <t xml:space="preserve"> energy efficiency improvements and purchase of renewable energy systems, zero-emission systems, and carbon capture systems</t>
    </r>
    <r>
      <rPr>
        <sz val="11"/>
        <color theme="1"/>
        <rFont val="Calibri Light"/>
        <family val="2"/>
        <scheme val="major"/>
      </rPr>
      <t xml:space="preserve">. Avail for </t>
    </r>
    <r>
      <rPr>
        <b/>
        <i/>
        <sz val="11"/>
        <color theme="1"/>
        <rFont val="Calibri Light"/>
        <family val="2"/>
        <scheme val="major"/>
      </rPr>
      <t>member-owned rural electric cooperatives</t>
    </r>
    <r>
      <rPr>
        <sz val="11"/>
        <color theme="1"/>
        <rFont val="Calibri Light"/>
        <family val="2"/>
        <scheme val="major"/>
      </rPr>
      <t xml:space="preserve">. Grants (min 75% match requirement), loans, or combination; or, loan refi/mod if savings used to fund an eligible product. No award &gt; 10% total avail funding (i.e., $970 mil). Projects must serve consumers in "predominantly rural" areas, defined as a service territory where 50%+ of consumers are rural. For loan-only or combination awards, applicants may request interest rates as low as 0% when 40%+ service area population is within Distressed Communities, Disadvantaged Communities, or Energy Communities OR the project will serve SUTA communities (Substantially Underserved Trust Area, i.e., Tribal lands in trust)   </t>
    </r>
    <r>
      <rPr>
        <b/>
        <i/>
        <sz val="11"/>
        <color theme="1"/>
        <rFont val="Calibri Light"/>
        <family val="2"/>
        <scheme val="major"/>
      </rPr>
      <t>LOI application window is 7/31/23 - 8/31/23</t>
    </r>
    <r>
      <rPr>
        <sz val="11"/>
        <color theme="1"/>
        <rFont val="Calibri Light"/>
        <family val="2"/>
        <scheme val="major"/>
      </rPr>
      <t>. Appropriates, for FY22 (avail until FYE 2031) $9.7 bil</t>
    </r>
  </si>
  <si>
    <t>Electric cooperatives</t>
  </si>
  <si>
    <t>25% (Project loan), 75% (Project grant)</t>
  </si>
  <si>
    <t>RUS may waive Project loan match requirement if project to serve a Substantially Underserved Trust Area (SUTA)</t>
  </si>
  <si>
    <t>Community Wildfire Defense Grant Program For At-Risk Communities</t>
  </si>
  <si>
    <t>communities, Tribes, states, nonprofits, ANCs</t>
  </si>
  <si>
    <t>25% (Implementation; 10% for Planning)</t>
  </si>
  <si>
    <t>Upon request, for Underserved Communities, Tribes, and Pacific Islands</t>
  </si>
  <si>
    <t>10.720</t>
  </si>
  <si>
    <t>Building Resilient Infrastructure and Communities Program (BRIC)</t>
  </si>
  <si>
    <t>FEMA</t>
  </si>
  <si>
    <t>Division J</t>
  </si>
  <si>
    <t>Disaster Relief Fund</t>
  </si>
  <si>
    <r>
      <rPr>
        <b/>
        <i/>
        <sz val="11"/>
        <color theme="1"/>
        <rFont val="Calibri Light"/>
        <family val="2"/>
        <scheme val="major"/>
      </rPr>
      <t>Grants for community hazard mitigation projects to reduce risk from disasters</t>
    </r>
    <r>
      <rPr>
        <sz val="11"/>
        <color theme="1"/>
        <rFont val="Calibri Light"/>
        <family val="2"/>
        <scheme val="major"/>
      </rPr>
      <t xml:space="preserve"> and other natural hazards. BRIC is authorized in Section 203 of the Robert T. Stafford Disaster Relief and Emergency Assistance Act (which is how it's referenced in IIJA). Program is normally funded via 6% set-aside of estimated disaster expenses from each major disaster; IIJA provided supplemental approps of $1 bil total, or for each of FY22-26, $200 mil. </t>
    </r>
    <r>
      <rPr>
        <b/>
        <i/>
        <sz val="11"/>
        <color theme="1"/>
        <rFont val="Calibri Light"/>
        <family val="2"/>
        <scheme val="major"/>
      </rPr>
      <t xml:space="preserve">Per FY22 NOFA, prioritizing assistance that benefits disadvantaged communities, defined as Economically Disadvantaged Rural Communities (EDRC, </t>
    </r>
    <r>
      <rPr>
        <i/>
        <sz val="11"/>
        <color theme="1"/>
        <rFont val="Calibri Light"/>
        <family val="2"/>
        <scheme val="major"/>
      </rPr>
      <t>def as "small impoverished communities" in 42 USC 5133a; 3000 ppl or less with eco test</t>
    </r>
    <r>
      <rPr>
        <b/>
        <i/>
        <sz val="11"/>
        <color theme="1"/>
        <rFont val="Calibri Light"/>
        <family val="2"/>
        <scheme val="major"/>
      </rPr>
      <t>), geographic areas within Tribal jurisdictions, and areas with CDC SVI &gt;= 0.6</t>
    </r>
    <r>
      <rPr>
        <sz val="11"/>
        <color theme="1"/>
        <rFont val="Calibri Light"/>
        <family val="2"/>
        <scheme val="major"/>
      </rPr>
      <t xml:space="preserve">. Reduces matching requirement for EDRC from 25% to 10%. FY22 funded </t>
    </r>
    <r>
      <rPr>
        <b/>
        <i/>
        <sz val="11"/>
        <color theme="1"/>
        <rFont val="Calibri Light"/>
        <family val="2"/>
        <scheme val="major"/>
      </rPr>
      <t>Capability and Capacity Building</t>
    </r>
    <r>
      <rPr>
        <sz val="11"/>
        <color theme="1"/>
        <rFont val="Calibri Light"/>
        <family val="2"/>
        <scheme val="major"/>
      </rPr>
      <t xml:space="preserve"> (C&amp;CB) activities or </t>
    </r>
    <r>
      <rPr>
        <b/>
        <i/>
        <sz val="11"/>
        <color theme="1"/>
        <rFont val="Calibri Light"/>
        <family val="2"/>
        <scheme val="major"/>
      </rPr>
      <t>Hazard Mitigation Projects</t>
    </r>
    <r>
      <rPr>
        <sz val="11"/>
        <color theme="1"/>
        <rFont val="Calibri Light"/>
        <family val="2"/>
        <scheme val="major"/>
      </rPr>
      <t>. There are 3 pools:  states/territories (5% avail funds), Tribes (</t>
    </r>
    <r>
      <rPr>
        <sz val="11"/>
        <rFont val="Calibri Light"/>
        <family val="2"/>
        <scheme val="major"/>
      </rPr>
      <t>2% avail funds</t>
    </r>
    <r>
      <rPr>
        <sz val="11"/>
        <color theme="1"/>
        <rFont val="Calibri Light"/>
        <family val="2"/>
        <scheme val="major"/>
      </rPr>
      <t>), and national (applicants may submit an unlimited number of hazard mitigation project subapplications, each valued up to $50 mil fed share). Eligible applicants are states/territories/Tribes with major disaster declaration in 7 years prior to application period start date (for Tribes, either their own major disaster declaration or are located in a state with such declaration) [all states/territories/Tribes are eligible in FY22]; communities are sub-applicants and must submit sub-application to their state/territory/Tribal applicant agency</t>
    </r>
  </si>
  <si>
    <t>25% (10% Economically Disadvantaged Rural Communities, or 3000 ppl or less with average per capita annual income &lt;= 80% national)</t>
  </si>
  <si>
    <t>Formula Grants for Rural Areas</t>
  </si>
  <si>
    <t>Federal Transit Administration</t>
  </si>
  <si>
    <r>
      <rPr>
        <b/>
        <i/>
        <sz val="11"/>
        <color theme="1"/>
        <rFont val="Calibri Light"/>
        <family val="2"/>
        <scheme val="major"/>
      </rPr>
      <t xml:space="preserve">Sec 5311 formula grants to states </t>
    </r>
    <r>
      <rPr>
        <sz val="11"/>
        <color theme="1"/>
        <rFont val="Calibri Light"/>
        <family val="2"/>
        <scheme val="major"/>
      </rPr>
      <t xml:space="preserve">provide capital, planning, and operating assistance </t>
    </r>
    <r>
      <rPr>
        <b/>
        <i/>
        <sz val="11"/>
        <color theme="1"/>
        <rFont val="Calibri Light"/>
        <family val="2"/>
        <scheme val="major"/>
      </rPr>
      <t>to support</t>
    </r>
    <r>
      <rPr>
        <sz val="11"/>
        <color theme="1"/>
        <rFont val="Calibri Light"/>
        <family val="2"/>
        <scheme val="major"/>
      </rPr>
      <t xml:space="preserve"> </t>
    </r>
    <r>
      <rPr>
        <b/>
        <i/>
        <sz val="11"/>
        <color theme="1"/>
        <rFont val="Calibri Light"/>
        <family val="2"/>
        <scheme val="major"/>
      </rPr>
      <t>public transportation in rural areas</t>
    </r>
    <r>
      <rPr>
        <sz val="11"/>
        <color theme="1"/>
        <rFont val="Calibri Light"/>
        <family val="2"/>
        <scheme val="major"/>
      </rPr>
      <t xml:space="preserve"> (population less than 50,000). Federal share is 80% (capital projects), 50% (operating assistance), or 80% (ADA non-fixed route paratransit service). Each state must spend min 15% of annual allotment on intercity bus, unless can certify intercity bus needs are adequately met. Funding is provided to the overall Sec 5311 program, but Sec 5311 formula grants calculated as less several set-asides;  </t>
    </r>
    <r>
      <rPr>
        <b/>
        <i/>
        <sz val="11"/>
        <color theme="1"/>
        <rFont val="Calibri Light"/>
        <family val="2"/>
        <scheme val="major"/>
      </rPr>
      <t>Sec 5311 overall is authorized (Mass Transit Account)</t>
    </r>
    <r>
      <rPr>
        <sz val="11"/>
        <color theme="1"/>
        <rFont val="Calibri Light"/>
        <family val="2"/>
        <scheme val="major"/>
      </rPr>
      <t xml:space="preserve"> for a total of $4.581 bil, or for each of FY22-26, $875 mil, $894 mil, $917 mil, $936 mil, $960 mil; </t>
    </r>
    <r>
      <rPr>
        <b/>
        <i/>
        <sz val="11"/>
        <color theme="1"/>
        <rFont val="Calibri Light"/>
        <family val="2"/>
        <scheme val="major"/>
      </rPr>
      <t>DOT reports Sec 5311 formula grants total authorization</t>
    </r>
    <r>
      <rPr>
        <sz val="11"/>
        <color theme="1"/>
        <rFont val="Calibri Light"/>
        <family val="2"/>
        <scheme val="major"/>
      </rPr>
      <t xml:space="preserve"> as $4.087 bil (for each of FY22-26, $781 mil, $797 mil, $818 mil, $835 mil, and $856 mil). </t>
    </r>
  </si>
  <si>
    <t>20-50%</t>
  </si>
  <si>
    <t>Regional Direct Air Capture Hubs</t>
  </si>
  <si>
    <t>Fossil Energy and Carbon Management</t>
  </si>
  <si>
    <t>Carbon Removal</t>
  </si>
  <si>
    <r>
      <t xml:space="preserve">Creates a program to </t>
    </r>
    <r>
      <rPr>
        <b/>
        <i/>
        <sz val="11"/>
        <color theme="1"/>
        <rFont val="Calibri Light"/>
        <family val="2"/>
        <scheme val="major"/>
      </rPr>
      <t>establish four regional direct air capture hubs</t>
    </r>
    <r>
      <rPr>
        <sz val="11"/>
        <color theme="1"/>
        <rFont val="Calibri Light"/>
        <family val="2"/>
        <scheme val="major"/>
      </rPr>
      <t xml:space="preserve"> (to capture/sequester/utilize carbon dioxide). Hubs to be located in regions with existing carbon-intensive fuel production or industrial capacity, and (to the max extent possible) </t>
    </r>
    <r>
      <rPr>
        <b/>
        <i/>
        <sz val="11"/>
        <color theme="1"/>
        <rFont val="Calibri Light"/>
        <family val="2"/>
        <scheme val="major"/>
      </rPr>
      <t>two to be located in economically distressed communities in regions with high levels of coal, oil, or natural gas resources</t>
    </r>
    <r>
      <rPr>
        <sz val="11"/>
        <color theme="1"/>
        <rFont val="Calibri Light"/>
        <family val="2"/>
        <scheme val="major"/>
      </rPr>
      <t xml:space="preserve">. Appropriates a total of $3.5 bil; for each of FY22-26 $700 mil. Mandatory </t>
    </r>
    <r>
      <rPr>
        <b/>
        <i/>
        <sz val="11"/>
        <color theme="1"/>
        <rFont val="Calibri Light"/>
        <family val="2"/>
        <scheme val="major"/>
      </rPr>
      <t>LOIs due 2/17/23</t>
    </r>
    <r>
      <rPr>
        <sz val="11"/>
        <color theme="1"/>
        <rFont val="Calibri Light"/>
        <family val="2"/>
        <scheme val="major"/>
      </rPr>
      <t>. FY23 round of funding makes up to $1.236 bil avail; there are three Topic Areas (TA), TA-1 is feasibility, TA-2 is front-end engineering design study, and TA-3 is project development. A second NOFA is expected in 2024 or later, and will not limit eligibility to awardees under this NOFA</t>
    </r>
  </si>
  <si>
    <t>States, local governments, private sector, higher ed institutions</t>
  </si>
  <si>
    <t>States, Tribes, local gov, non-profits</t>
  </si>
  <si>
    <t>Office of Environmental Justice and External Civil Rights</t>
  </si>
  <si>
    <r>
      <t xml:space="preserve">$3 bil in IRA ($2.8 bil for grants and $0.2 bil for TA); </t>
    </r>
    <r>
      <rPr>
        <b/>
        <i/>
        <sz val="11"/>
        <color theme="1"/>
        <rFont val="Calibri Light"/>
        <family val="2"/>
        <scheme val="major"/>
      </rPr>
      <t xml:space="preserve">EPA seems to have already deployed some of this funding in EJ TCGM </t>
    </r>
    <r>
      <rPr>
        <sz val="11"/>
        <color theme="1"/>
        <rFont val="Calibri Light"/>
        <family val="2"/>
        <scheme val="major"/>
      </rPr>
      <t xml:space="preserve">(~$50 mil awards for up to 11 entities to serve as grantmakers to community-based projects that reduce pollution, with 10 regional entities corresponding to EPA regions and 1 national entity. Projects are focused on Underserved and Disadvantaged Communities, which specifically includes rural. NOFA cites FY22, FY23 consolidated approps and IRA funding) and </t>
    </r>
    <r>
      <rPr>
        <b/>
        <i/>
        <sz val="11"/>
        <color theme="1"/>
        <rFont val="Calibri Light"/>
        <family val="2"/>
        <scheme val="major"/>
      </rPr>
      <t>EJCPS</t>
    </r>
    <r>
      <rPr>
        <sz val="11"/>
        <color theme="1"/>
        <rFont val="Calibri Light"/>
        <family val="2"/>
        <scheme val="major"/>
      </rPr>
      <t xml:space="preserve"> (~$30 mil for nonprofits with projects to address environmental/public health issues in communities disproportionately burdened by environmental harms. Website cited funding as coming from IRA). </t>
    </r>
    <r>
      <rPr>
        <b/>
        <sz val="11"/>
        <color theme="1"/>
        <rFont val="Calibri Light"/>
        <family val="2"/>
        <scheme val="major"/>
      </rPr>
      <t xml:space="preserve">In fall 2023, will release ~$2 bil under new Community Change Grants program. Flexible environmental/climate justice grants, with awards anticipated $10-20 mil and limited amount awards $1-3 mil for disadvantaged communities. </t>
    </r>
    <r>
      <rPr>
        <sz val="11"/>
        <color theme="1"/>
        <rFont val="Calibri Light"/>
        <family val="2"/>
        <scheme val="major"/>
      </rPr>
      <t>Application period to be 12 months, with applications reviewed/awarded on a rolling basis</t>
    </r>
  </si>
  <si>
    <t xml:space="preserve">Partnerships between 2+ nonprofits or a nonprofit and Tribe, local government, or institutions of higher education </t>
  </si>
  <si>
    <t>Fall 2023</t>
  </si>
  <si>
    <t>Regional Innovation Engines (NSF Engines)</t>
  </si>
  <si>
    <r>
      <rPr>
        <b/>
        <i/>
        <sz val="11"/>
        <color theme="1"/>
        <rFont val="Calibri Light"/>
        <family val="2"/>
        <scheme val="major"/>
      </rPr>
      <t xml:space="preserve">To spur economic growth in regions that have not fully participated in technology boom </t>
    </r>
    <r>
      <rPr>
        <sz val="11"/>
        <color theme="1"/>
        <rFont val="Calibri Light"/>
        <family val="2"/>
        <scheme val="major"/>
      </rPr>
      <t xml:space="preserve">by advancing critical technologies like semiconductors, AI, and biotech; spurring regional innovation and talent; promoting and stimulating economic growth and job creation. </t>
    </r>
    <r>
      <rPr>
        <b/>
        <i/>
        <sz val="11"/>
        <color theme="1"/>
        <rFont val="Calibri Light"/>
        <family val="2"/>
        <scheme val="major"/>
      </rPr>
      <t>CHIPS authorizes NSF Engines + Translation Accelerator [Sec. 10389] at a combined $6.5 bil, not split out. FY23 Consolidated Approps</t>
    </r>
    <r>
      <rPr>
        <sz val="11"/>
        <color theme="1"/>
        <rFont val="Calibri Light"/>
        <family val="2"/>
        <scheme val="major"/>
      </rPr>
      <t xml:space="preserve"> specifies support for the new TIP directorate and the NSF Engines program, but </t>
    </r>
    <r>
      <rPr>
        <b/>
        <i/>
        <sz val="11"/>
        <color theme="1"/>
        <rFont val="Calibri Light"/>
        <family val="2"/>
        <scheme val="major"/>
      </rPr>
      <t>does not specify</t>
    </r>
    <r>
      <rPr>
        <sz val="11"/>
        <color theme="1"/>
        <rFont val="Calibri Light"/>
        <family val="2"/>
        <scheme val="major"/>
      </rPr>
      <t xml:space="preserve"> a </t>
    </r>
    <r>
      <rPr>
        <b/>
        <i/>
        <sz val="11"/>
        <color theme="1"/>
        <rFont val="Calibri Light"/>
        <family val="2"/>
        <scheme val="major"/>
      </rPr>
      <t>funding</t>
    </r>
    <r>
      <rPr>
        <sz val="11"/>
        <color theme="1"/>
        <rFont val="Calibri Light"/>
        <family val="2"/>
        <scheme val="major"/>
      </rPr>
      <t xml:space="preserve"> level. </t>
    </r>
    <r>
      <rPr>
        <b/>
        <i/>
        <sz val="11"/>
        <color theme="1"/>
        <rFont val="Calibri Light"/>
        <family val="2"/>
        <scheme val="major"/>
      </rPr>
      <t>FY22 NOFA to fund up to 50 Type-1 Awards, max $1 mil for a two year planning phase. Anticipated 5 Type-2 Awards, max $160 mil total, over 10 years</t>
    </r>
    <r>
      <rPr>
        <sz val="11"/>
        <color theme="1"/>
        <rFont val="Calibri Light"/>
        <family val="2"/>
        <scheme val="major"/>
      </rPr>
      <t xml:space="preserve">. Applicants must include 1 or more institution of higher education that is an HBCU, Tribal college, MSI, EPSCoR, emerging research institution, or community college. Award process to consider geographic distribution, with special consideration for rural-serving institutions of higher ed. NSF Engines funding opportunity is </t>
    </r>
    <r>
      <rPr>
        <b/>
        <i/>
        <sz val="11"/>
        <color theme="1"/>
        <rFont val="Calibri Light"/>
        <family val="2"/>
        <scheme val="major"/>
      </rPr>
      <t>currently closed/evaluating applications</t>
    </r>
    <r>
      <rPr>
        <sz val="11"/>
        <color theme="1"/>
        <rFont val="Calibri Light"/>
        <family val="2"/>
        <scheme val="major"/>
      </rPr>
      <t xml:space="preserve">, </t>
    </r>
    <r>
      <rPr>
        <i/>
        <sz val="11"/>
        <color theme="1"/>
        <rFont val="Calibri Light"/>
        <family val="2"/>
        <scheme val="major"/>
      </rPr>
      <t>"anticipates future calls for proposals, pending availability of funds"</t>
    </r>
    <r>
      <rPr>
        <sz val="11"/>
        <color theme="1"/>
        <rFont val="Calibri Light"/>
        <family val="2"/>
        <scheme val="major"/>
      </rPr>
      <t xml:space="preserve">. n.b., the </t>
    </r>
    <r>
      <rPr>
        <b/>
        <i/>
        <sz val="11"/>
        <color theme="1"/>
        <rFont val="Calibri Light"/>
        <family val="2"/>
        <scheme val="major"/>
      </rPr>
      <t>EPIIC program</t>
    </r>
    <r>
      <rPr>
        <sz val="11"/>
        <color theme="1"/>
        <rFont val="Calibri Light"/>
        <family val="2"/>
        <scheme val="major"/>
      </rPr>
      <t xml:space="preserve"> (Enabling Partnerships to Increase Innovation Capacity), to </t>
    </r>
    <r>
      <rPr>
        <b/>
        <i/>
        <sz val="11"/>
        <color theme="1"/>
        <rFont val="Calibri Light"/>
        <family val="2"/>
        <scheme val="major"/>
      </rPr>
      <t>help MSIs</t>
    </r>
    <r>
      <rPr>
        <sz val="11"/>
        <color theme="1"/>
        <rFont val="Calibri Light"/>
        <family val="2"/>
        <scheme val="major"/>
      </rPr>
      <t xml:space="preserve">, Predominantly Undergraduate Institutions, and </t>
    </r>
    <r>
      <rPr>
        <b/>
        <i/>
        <sz val="11"/>
        <color theme="1"/>
        <rFont val="Calibri Light"/>
        <family val="2"/>
        <scheme val="major"/>
      </rPr>
      <t>two-year institutions with limited or no research capacity become equitable partners in teams competing for NSF Engines funding</t>
    </r>
    <r>
      <rPr>
        <sz val="11"/>
        <color theme="1"/>
        <rFont val="Calibri Light"/>
        <family val="2"/>
        <scheme val="major"/>
      </rPr>
      <t xml:space="preserve"> ($20 mil, awards up to $400,000 in FY23)</t>
    </r>
  </si>
  <si>
    <t>Institutions of higher ed, non-profits, private</t>
  </si>
  <si>
    <t>BAA</t>
  </si>
  <si>
    <t xml:space="preserve">Wildlife Crossings Pilot Program </t>
  </si>
  <si>
    <t xml:space="preserve">Federal Highway Administration </t>
  </si>
  <si>
    <r>
      <rPr>
        <b/>
        <i/>
        <sz val="11"/>
        <color theme="1"/>
        <rFont val="Calibri Light"/>
        <family val="2"/>
        <scheme val="major"/>
      </rPr>
      <t>Competitive grants to reduce the number of wildlife-vehicle collsions and improve habitat connectivity</t>
    </r>
    <r>
      <rPr>
        <sz val="11"/>
        <color theme="1"/>
        <rFont val="Calibri Light"/>
        <family val="2"/>
        <scheme val="major"/>
      </rPr>
      <t xml:space="preserve">. When making awards, a secondary consideration is the extent to which a project will support local economic development and improvement of visitation opportunities. </t>
    </r>
    <r>
      <rPr>
        <b/>
        <i/>
        <sz val="11"/>
        <color theme="1"/>
        <rFont val="Calibri Light"/>
        <family val="2"/>
        <scheme val="major"/>
      </rPr>
      <t>Min 60% funding each year is for projects located in rural areas</t>
    </r>
    <r>
      <rPr>
        <sz val="11"/>
        <color theme="1"/>
        <rFont val="Calibri Light"/>
        <family val="2"/>
        <scheme val="major"/>
      </rPr>
      <t xml:space="preserve"> (i.e., not an urban area, which is an urbanized area, with additional notes if crosses state boundaries, see 23 USC 101(a)(25)). </t>
    </r>
    <r>
      <rPr>
        <b/>
        <i/>
        <sz val="11"/>
        <color theme="1"/>
        <rFont val="Calibri Light"/>
        <family val="2"/>
        <scheme val="major"/>
      </rPr>
      <t>Authorized (Highway Trust Fund)</t>
    </r>
    <r>
      <rPr>
        <sz val="11"/>
        <color theme="1"/>
        <rFont val="Calibri Light"/>
        <family val="2"/>
        <scheme val="major"/>
      </rPr>
      <t xml:space="preserve"> for a total of $350 mil, or for each of FY22-26, $60 mil, $65 mil, $70 mil, $75 mil, $80 mil. </t>
    </r>
  </si>
  <si>
    <t>State highway agency, metropolitan planning organization, local/Tribal gov, regional transportation authority</t>
  </si>
  <si>
    <t>20%+ (for interstates (10%) or federal/nontaxable Indian lands (&lt;20%))</t>
  </si>
  <si>
    <t>Certain safety projects</t>
  </si>
  <si>
    <t>Promoting Resilient Operations for Transformative, Efficient, and Cost-Saving Transportation (PROTECT), Discretionary Grants</t>
  </si>
  <si>
    <r>
      <t xml:space="preserve">(subsection (d) of 23 USC 176) </t>
    </r>
    <r>
      <rPr>
        <b/>
        <i/>
        <sz val="11"/>
        <color theme="1"/>
        <rFont val="Calibri Light"/>
        <family val="2"/>
        <scheme val="major"/>
      </rPr>
      <t>Competitive grants to make surface transportation more resilient to natural hazards</t>
    </r>
    <r>
      <rPr>
        <sz val="11"/>
        <color theme="1"/>
        <rFont val="Calibri Light"/>
        <family val="2"/>
        <scheme val="major"/>
      </rPr>
      <t xml:space="preserve">, including climate change, sea level rise, flooding, and other extreme weather events. Consists of planning and improvement (specifically, to include resilience improvement grants, community resilience and evacuation route grants, and at-risk coastal infrastructure grants) grants. Federal cost share is 100% for planning grants and 80% for improvement grants; if project is by Tribe, federal cost share may be up to 100%; if project is prioritized on state's resilience improvement plan, matching share requirement reduced by 7 percentage points; if state incorporated a resilience improvement plan into the metropolitan transportation plan or long-range statewide transportation plan, matching share requirement reduced by 3 percentage points. In each FY, </t>
    </r>
    <r>
      <rPr>
        <b/>
        <i/>
        <sz val="11"/>
        <color theme="1"/>
        <rFont val="Calibri Light"/>
        <family val="2"/>
        <scheme val="major"/>
      </rPr>
      <t>min 25% for projects in rural areas</t>
    </r>
    <r>
      <rPr>
        <sz val="11"/>
        <color theme="1"/>
        <rFont val="Calibri Light"/>
        <family val="2"/>
        <scheme val="major"/>
      </rPr>
      <t xml:space="preserve"> (outside an urbanized area with a population of over 200,000) and </t>
    </r>
    <r>
      <rPr>
        <b/>
        <i/>
        <sz val="11"/>
        <color theme="1"/>
        <rFont val="Calibri Light"/>
        <family val="2"/>
        <scheme val="major"/>
      </rPr>
      <t>min 2% for grants to Tribes</t>
    </r>
    <r>
      <rPr>
        <sz val="11"/>
        <color theme="1"/>
        <rFont val="Calibri Light"/>
        <family val="2"/>
        <scheme val="major"/>
      </rPr>
      <t xml:space="preserve">. </t>
    </r>
    <r>
      <rPr>
        <b/>
        <i/>
        <sz val="11"/>
        <color theme="1"/>
        <rFont val="Calibri Light"/>
        <family val="2"/>
        <scheme val="major"/>
      </rPr>
      <t>Authorized (Highway Trust Fund)</t>
    </r>
    <r>
      <rPr>
        <sz val="11"/>
        <color theme="1"/>
        <rFont val="Calibri Light"/>
        <family val="2"/>
        <scheme val="major"/>
      </rPr>
      <t xml:space="preserve"> for a total of $1.4 bil, or for each of FY22-26, $250 mil, $250 mil, $300 mil, $300 mil, $300 mil (with further breakouts for planning and each of the three types of improvement grants). For FY22-23, HTF obligation limitation yielded a total of $447.75 mil</t>
    </r>
  </si>
  <si>
    <t>State, local, Tribal gov or subdivisions of; metropolitan planning org; special purpose district or public authority; multi-state or multijurisdictional group of above</t>
  </si>
  <si>
    <t>20% (Resilience Grants; 0% for Planning grants)</t>
  </si>
  <si>
    <t>Tribes (at Secretary's discretion)</t>
  </si>
  <si>
    <t>Brownfields</t>
  </si>
  <si>
    <t>Division J, EPA, State and Tribal Assistance Grants, (8)</t>
  </si>
  <si>
    <r>
      <t xml:space="preserve">A brownfield is a property where expansion/redevelopment/reuse is complicated by the presence of potential hazardous substances. </t>
    </r>
    <r>
      <rPr>
        <b/>
        <i/>
        <sz val="11"/>
        <rFont val="Calibri Light"/>
        <family val="2"/>
        <scheme val="major"/>
      </rPr>
      <t>Appropriates $1.5 bil for various brownfield activities, including site assessment, site cleanup, revolving loan fund capitalization, job training, and TA</t>
    </r>
    <r>
      <rPr>
        <sz val="11"/>
        <rFont val="Calibri Light"/>
        <family val="2"/>
        <scheme val="major"/>
      </rPr>
      <t xml:space="preserve"> ($1.2 for project grants and $300 mil for state/Tribal response programs); for each of FY22-26 $300 mil</t>
    </r>
  </si>
  <si>
    <t>Enhanced Mobility of Seniors and Individuals with Disabilities</t>
  </si>
  <si>
    <r>
      <t xml:space="preserve">(49 USC 5310) provides </t>
    </r>
    <r>
      <rPr>
        <b/>
        <i/>
        <sz val="11"/>
        <color theme="1"/>
        <rFont val="Calibri Light"/>
        <family val="2"/>
        <scheme val="major"/>
      </rPr>
      <t>formula funding</t>
    </r>
    <r>
      <rPr>
        <sz val="11"/>
        <color theme="1"/>
        <rFont val="Calibri Light"/>
        <family val="2"/>
        <scheme val="major"/>
      </rPr>
      <t xml:space="preserve"> to </t>
    </r>
    <r>
      <rPr>
        <b/>
        <i/>
        <sz val="11"/>
        <color theme="1"/>
        <rFont val="Calibri Light"/>
        <family val="2"/>
        <scheme val="major"/>
      </rPr>
      <t>supplement public transit for seniors/those with disabilities</t>
    </r>
    <r>
      <rPr>
        <sz val="11"/>
        <color theme="1"/>
        <rFont val="Calibri Light"/>
        <family val="2"/>
        <scheme val="major"/>
      </rPr>
      <t xml:space="preserve"> (e.g., wheelchair lifts, buses and vans, volunteer driver programs, etc). </t>
    </r>
    <r>
      <rPr>
        <b/>
        <i/>
        <sz val="11"/>
        <color theme="1"/>
        <rFont val="Calibri Light"/>
        <family val="2"/>
        <scheme val="major"/>
      </rPr>
      <t>20% funds set-aside for projects serving rural areas</t>
    </r>
    <r>
      <rPr>
        <sz val="11"/>
        <color theme="1"/>
        <rFont val="Calibri Light"/>
        <family val="2"/>
        <scheme val="major"/>
      </rPr>
      <t xml:space="preserve"> (less than 50,000 people + not an urbanized area), with state allocations equal to ratio of a state's number of seniors + those with disabilities in rural areas vs number of seniors + those with disabilities in rural areas in all states. Fed cost share is 80% for capital costs and 50% operating costs. </t>
    </r>
    <r>
      <rPr>
        <b/>
        <i/>
        <sz val="11"/>
        <color theme="1"/>
        <rFont val="Calibri Light"/>
        <family val="2"/>
        <scheme val="major"/>
      </rPr>
      <t>Rural set-aside authorized (Mass Transit Account)</t>
    </r>
    <r>
      <rPr>
        <sz val="11"/>
        <color theme="1"/>
        <rFont val="Calibri Light"/>
        <family val="2"/>
        <scheme val="major"/>
      </rPr>
      <t xml:space="preserve"> for a total $388.6 mil, or for each of FY22-26, $74 mil, $75.8 mil, $77.8 mil, $79 mil, $81.4 mil. </t>
    </r>
    <r>
      <rPr>
        <b/>
        <i/>
        <sz val="11"/>
        <color theme="1"/>
        <rFont val="Calibri Light"/>
        <family val="2"/>
        <scheme val="major"/>
      </rPr>
      <t>IIJA provides additional rural set-aside approps (General Fund)</t>
    </r>
    <r>
      <rPr>
        <sz val="11"/>
        <color theme="1"/>
        <rFont val="Calibri Light"/>
        <family val="2"/>
        <scheme val="major"/>
      </rPr>
      <t xml:space="preserve"> of $50 mil total, or for each of FY22-26, $10 mil</t>
    </r>
  </si>
  <si>
    <t>States; sub-recipients are local gov, nonprofits, or public transit operator</t>
  </si>
  <si>
    <t>20% (capital), 50% (operating)</t>
  </si>
  <si>
    <t>Hazardous Fuels Reduction Projects in Wildland Urban Interface</t>
  </si>
  <si>
    <t>23001(a)(1)</t>
  </si>
  <si>
    <r>
      <rPr>
        <b/>
        <i/>
        <sz val="11"/>
        <color theme="1"/>
        <rFont val="Calibri Light"/>
        <family val="2"/>
        <scheme val="major"/>
      </rPr>
      <t xml:space="preserve">Direct federal spending for hazardous fuels reduction projects </t>
    </r>
    <r>
      <rPr>
        <sz val="11"/>
        <color theme="1"/>
        <rFont val="Calibri Light"/>
        <family val="2"/>
        <scheme val="major"/>
      </rPr>
      <t>on National Forest System land within the Wildland Urban Interface. National Forests and Grasslands are primary recipients of funding, but Tribes eligible via Tribal Forest Protection Act and other co-stewardship authorities. Appropriates, for FY22 (avail until FYE 2031) $1.8 bil</t>
    </r>
  </si>
  <si>
    <t>Buses and Bus Facilities Competitive Program</t>
  </si>
  <si>
    <t>State, local, Tribes</t>
  </si>
  <si>
    <t>20% (15% for low or no emission transit buses and 10% for low or no emission bus-related equipment and facilities)</t>
  </si>
  <si>
    <t>Regional Technology and Innovation Hub Program</t>
  </si>
  <si>
    <t xml:space="preserve">Consortia, must include one or more of each of:  i) institutions of higher ed, ii) State, territorial, local, or Tribal gov, or other political subdivisions of a State, iii) relevant industry groups/firms, iv) eco dev orgs or similar entities focused primarily on STEM, innovation, entrepeneurship, or access to capital, and v) labor orgs or workforce training orgs </t>
  </si>
  <si>
    <t>20% (10% if small and rural or other underserved community)</t>
  </si>
  <si>
    <t>Tribal government led consortiums</t>
  </si>
  <si>
    <t>Clean School Bus Program</t>
  </si>
  <si>
    <t>Office of Transportation and Air Quality</t>
  </si>
  <si>
    <r>
      <rPr>
        <b/>
        <i/>
        <sz val="11"/>
        <color theme="1"/>
        <rFont val="Calibri Light"/>
        <family val="2"/>
        <scheme val="major"/>
      </rPr>
      <t>Competitive grants and rebates to replace school buses with buses that are either zero emission or clean</t>
    </r>
    <r>
      <rPr>
        <sz val="11"/>
        <color theme="1"/>
        <rFont val="Calibri Light"/>
        <family val="2"/>
        <scheme val="major"/>
      </rPr>
      <t xml:space="preserve"> (i.e., is either zero emission </t>
    </r>
    <r>
      <rPr>
        <u/>
        <sz val="11"/>
        <color theme="1"/>
        <rFont val="Calibri Light"/>
        <family val="2"/>
        <scheme val="major"/>
      </rPr>
      <t>or</t>
    </r>
    <r>
      <rPr>
        <sz val="11"/>
        <color theme="1"/>
        <rFont val="Calibri Light"/>
        <family val="2"/>
        <scheme val="major"/>
      </rPr>
      <t xml:space="preserve"> reduces emissions and is operated at least in part with an alternative fuel -- LNG, compressed natural gas, hydrogen, propane, or biofuels). Approps each year are split 50-50 between zero emission and clean. </t>
    </r>
    <r>
      <rPr>
        <b/>
        <i/>
        <sz val="11"/>
        <color theme="1"/>
        <rFont val="Calibri Light"/>
        <family val="2"/>
        <scheme val="major"/>
      </rPr>
      <t>Priority</t>
    </r>
    <r>
      <rPr>
        <sz val="11"/>
        <color theme="1"/>
        <rFont val="Calibri Light"/>
        <family val="2"/>
        <scheme val="major"/>
      </rPr>
      <t xml:space="preserve"> for high-need local educational agencies, </t>
    </r>
    <r>
      <rPr>
        <b/>
        <i/>
        <sz val="11"/>
        <color theme="1"/>
        <rFont val="Calibri Light"/>
        <family val="2"/>
        <scheme val="major"/>
      </rPr>
      <t xml:space="preserve">rural school districts, Bureau (BIA)-funded school districts, and school districts </t>
    </r>
    <r>
      <rPr>
        <sz val="11"/>
        <color theme="1"/>
        <rFont val="Calibri Light"/>
        <family val="2"/>
        <scheme val="major"/>
      </rPr>
      <t xml:space="preserve">that receive basic support payments </t>
    </r>
    <r>
      <rPr>
        <b/>
        <i/>
        <sz val="11"/>
        <color theme="1"/>
        <rFont val="Calibri Light"/>
        <family val="2"/>
        <scheme val="major"/>
      </rPr>
      <t>for children who reside on Indian land</t>
    </r>
    <r>
      <rPr>
        <sz val="11"/>
        <color theme="1"/>
        <rFont val="Calibri Light"/>
        <family val="2"/>
        <scheme val="major"/>
      </rPr>
      <t xml:space="preserve">; further priority for matching funds. Grant/rebate mix is up to EPA. Up to 3% approps for admin; authorized for $5 bil total, or for each of FY22-26 $1 bil. Appropriated the full amount, with additional caveat that up to 0.5% each FY appropriation to be transferred to OIG. FY22 used a rebate lottery and disbursed almost $1 bil worth; </t>
    </r>
    <r>
      <rPr>
        <b/>
        <i/>
        <sz val="11"/>
        <color theme="1"/>
        <rFont val="Calibri Light"/>
        <family val="2"/>
        <scheme val="major"/>
      </rPr>
      <t>anticipate in FY23 grants</t>
    </r>
    <r>
      <rPr>
        <sz val="11"/>
        <color theme="1"/>
        <rFont val="Calibri Light"/>
        <family val="2"/>
        <scheme val="major"/>
      </rPr>
      <t xml:space="preserve"> (open, antic $400 mil and 50 awards) </t>
    </r>
    <r>
      <rPr>
        <b/>
        <i/>
        <sz val="11"/>
        <color theme="1"/>
        <rFont val="Calibri Light"/>
        <family val="2"/>
        <scheme val="major"/>
      </rPr>
      <t>and rebates</t>
    </r>
  </si>
  <si>
    <t>Local or state governments, Tribes, nonprofits, eligible contractors</t>
  </si>
  <si>
    <t xml:space="preserve">Bridge Investment Program </t>
  </si>
  <si>
    <r>
      <t xml:space="preserve">(23 USC 124) </t>
    </r>
    <r>
      <rPr>
        <b/>
        <i/>
        <sz val="11"/>
        <color theme="1"/>
        <rFont val="Calibri Light"/>
        <family val="2"/>
        <scheme val="major"/>
      </rPr>
      <t>Competitive grants to improve bridges</t>
    </r>
    <r>
      <rPr>
        <sz val="11"/>
        <color theme="1"/>
        <rFont val="Calibri Light"/>
        <family val="2"/>
        <scheme val="major"/>
      </rPr>
      <t xml:space="preserve">, for </t>
    </r>
    <r>
      <rPr>
        <b/>
        <i/>
        <sz val="11"/>
        <color theme="1"/>
        <rFont val="Calibri Light"/>
        <family val="2"/>
        <scheme val="major"/>
      </rPr>
      <t>large projects</t>
    </r>
    <r>
      <rPr>
        <sz val="11"/>
        <color theme="1"/>
        <rFont val="Calibri Light"/>
        <family val="2"/>
        <scheme val="major"/>
      </rPr>
      <t xml:space="preserve"> (total eligible project costs &gt; $100 mil), </t>
    </r>
    <r>
      <rPr>
        <b/>
        <i/>
        <sz val="11"/>
        <color theme="1"/>
        <rFont val="Calibri Light"/>
        <family val="2"/>
        <scheme val="major"/>
      </rPr>
      <t>other than large projects</t>
    </r>
    <r>
      <rPr>
        <sz val="11"/>
        <color theme="1"/>
        <rFont val="Calibri Light"/>
        <family val="2"/>
        <scheme val="major"/>
      </rPr>
      <t xml:space="preserve"> (total eligible project costs &lt;= $100 mil), and </t>
    </r>
    <r>
      <rPr>
        <b/>
        <i/>
        <sz val="11"/>
        <color theme="1"/>
        <rFont val="Calibri Light"/>
        <family val="2"/>
        <scheme val="major"/>
      </rPr>
      <t>planning</t>
    </r>
    <r>
      <rPr>
        <sz val="11"/>
        <color theme="1"/>
        <rFont val="Calibri Light"/>
        <family val="2"/>
        <scheme val="major"/>
      </rPr>
      <t xml:space="preserve"> [also includes set-aside for Tribal bridges, listed separately in this spreadsheet]. Federal cost share is max 50% for large projects, 80% for other projects, and up to 90% for off-(highway) system bridges. When making awards, DOT must consider geographic diversity and </t>
    </r>
    <r>
      <rPr>
        <b/>
        <i/>
        <sz val="11"/>
        <color theme="1"/>
        <rFont val="Calibri Light"/>
        <family val="2"/>
        <scheme val="major"/>
      </rPr>
      <t>balance between needs of urban and rural communities</t>
    </r>
    <r>
      <rPr>
        <sz val="11"/>
        <color theme="1"/>
        <rFont val="Calibri Light"/>
        <family val="2"/>
        <scheme val="major"/>
      </rPr>
      <t xml:space="preserve">. </t>
    </r>
    <r>
      <rPr>
        <b/>
        <i/>
        <sz val="11"/>
        <color theme="1"/>
        <rFont val="Calibri Light"/>
        <family val="2"/>
        <scheme val="major"/>
      </rPr>
      <t>Authorized (Highway Trust Fund)</t>
    </r>
    <r>
      <rPr>
        <sz val="11"/>
        <color theme="1"/>
        <rFont val="Calibri Light"/>
        <family val="2"/>
        <scheme val="major"/>
      </rPr>
      <t xml:space="preserve"> for a total $3.265 bil, or for each of FY22-26, $600 mil, $640 mil, $650 mil, $675 mil, $700 mil. </t>
    </r>
    <r>
      <rPr>
        <b/>
        <i/>
        <sz val="11"/>
        <color theme="1"/>
        <rFont val="Calibri Light"/>
        <family val="2"/>
        <scheme val="major"/>
      </rPr>
      <t>Additional appropriations (General Fund)</t>
    </r>
    <r>
      <rPr>
        <sz val="11"/>
        <color theme="1"/>
        <rFont val="Calibri Light"/>
        <family val="2"/>
        <scheme val="major"/>
      </rPr>
      <t xml:space="preserve"> of a total of $9.235 bil, or for each of FY22-26 $1.847 bil; of which for each FY $20 mil for Tribal Transportation Facility Bridge (23 USC 202(d)) and $20 mil for planning grants</t>
    </r>
  </si>
  <si>
    <t>States, metropolitan planning org, local gov, political subdivisions, Tribal gov, multijurisdictional groups</t>
  </si>
  <si>
    <t>10-50%</t>
  </si>
  <si>
    <t>Ferry Service for Rural Communities</t>
  </si>
  <si>
    <r>
      <rPr>
        <b/>
        <i/>
        <sz val="11"/>
        <color theme="1"/>
        <rFont val="Calibri Light"/>
        <family val="2"/>
        <scheme val="major"/>
      </rPr>
      <t>Competitive funding to States to cover capital, operating, and planning expenses for ferry service in rural areas</t>
    </r>
    <r>
      <rPr>
        <sz val="11"/>
        <color theme="1"/>
        <rFont val="Calibri Light"/>
        <family val="2"/>
        <scheme val="major"/>
      </rPr>
      <t xml:space="preserve">. Limited to ferries that operated a regular service at any time during the five year period ending March 1, 2020 and that served no less than two rural areas located more than 50 nautical miles apart. Rural area is population less than 50,000 not designated as "urbanized area" by Commerce (49 USC 5302). Maximum federal share for Planning is 80%, Capital is 80%, and Operating is 100% but State/locality must provide a minimum of 75% of 3-yr average prior to the pandemic (i.e., 2017, 2018, 2019) on an annual basis to support ferry service for the grant's Period of Performance (e.g., if State/local normally provided $1 mil in operating assistance annually, applicant should incl min $750,000 in State/local operating assistance). Max federal share is 85% for acquiring vehicles for complying with Clean Air Act or Americans with Disability Act. Max federal share is 90% for acquiring/installing/constructing vehicle-related equipment or facilities for purposes of complying with Clean Air Act or ADA.  IIJA authorized + </t>
    </r>
    <r>
      <rPr>
        <b/>
        <i/>
        <sz val="11"/>
        <color theme="1"/>
        <rFont val="Calibri Light"/>
        <family val="2"/>
        <scheme val="major"/>
      </rPr>
      <t xml:space="preserve">appropriated (General Fund) </t>
    </r>
    <r>
      <rPr>
        <sz val="11"/>
        <color theme="1"/>
        <rFont val="Calibri Light"/>
        <family val="2"/>
        <scheme val="major"/>
      </rPr>
      <t>a total of $1 bil, or for each of FY22-26, $200 mil</t>
    </r>
  </si>
  <si>
    <t>10-20%</t>
  </si>
  <si>
    <t>Clean Water State Revolving Fund (CWSRF General Supplemental)</t>
  </si>
  <si>
    <t>Clean Water State Revolving Fund</t>
  </si>
  <si>
    <r>
      <t xml:space="preserve">EPA formula grants capitalize state CWSRF loan programs (at 90% federal share in FY22-23, then 80% after), which provide </t>
    </r>
    <r>
      <rPr>
        <b/>
        <i/>
        <sz val="11"/>
        <color theme="1"/>
        <rFont val="Calibri Light"/>
        <family val="2"/>
        <scheme val="major"/>
      </rPr>
      <t>low-cost financing</t>
    </r>
    <r>
      <rPr>
        <sz val="11"/>
        <color theme="1"/>
        <rFont val="Calibri Light"/>
        <family val="2"/>
        <scheme val="major"/>
      </rPr>
      <t xml:space="preserve"> </t>
    </r>
    <r>
      <rPr>
        <b/>
        <i/>
        <sz val="11"/>
        <color theme="1"/>
        <rFont val="Calibri Light"/>
        <family val="2"/>
        <scheme val="major"/>
      </rPr>
      <t>to communities for</t>
    </r>
    <r>
      <rPr>
        <sz val="11"/>
        <color theme="1"/>
        <rFont val="Calibri Light"/>
        <family val="2"/>
        <scheme val="major"/>
      </rPr>
      <t xml:space="preserve"> </t>
    </r>
    <r>
      <rPr>
        <b/>
        <i/>
        <sz val="11"/>
        <color theme="1"/>
        <rFont val="Calibri Light"/>
        <family val="2"/>
        <scheme val="major"/>
      </rPr>
      <t xml:space="preserve">water quality infrastructure projects </t>
    </r>
    <r>
      <rPr>
        <sz val="11"/>
        <color theme="1"/>
        <rFont val="Calibri Light"/>
        <family val="2"/>
        <scheme val="major"/>
      </rPr>
      <t xml:space="preserve">(e.g., waterwater treatment, stormwater). Authorizes a total of $14.7 bil, or for each of FY22-26, $2.4 bil, $2.75 bil, $3 bil, $3.25 bil, and $3.25 bil. Appropriates $11.713 bil in capitalization grants total; for each of FY22-26, $1.902 bil, $2.202 bil, $2.403 bil, $2.603 bil, and $2.603 bil. </t>
    </r>
    <r>
      <rPr>
        <b/>
        <i/>
        <sz val="11"/>
        <color theme="1"/>
        <rFont val="Calibri Light"/>
        <family val="2"/>
        <scheme val="major"/>
      </rPr>
      <t>Optional set-asides</t>
    </r>
    <r>
      <rPr>
        <sz val="11"/>
        <color theme="1"/>
        <rFont val="Calibri Light"/>
        <family val="2"/>
        <scheme val="major"/>
      </rPr>
      <t xml:space="preserve">:  up to 4% for program admin, up to </t>
    </r>
    <r>
      <rPr>
        <b/>
        <i/>
        <sz val="11"/>
        <color theme="1"/>
        <rFont val="Calibri Light"/>
        <family val="2"/>
        <scheme val="major"/>
      </rPr>
      <t>2% for TA to rural, small, and Tribal</t>
    </r>
    <r>
      <rPr>
        <sz val="11"/>
        <color theme="1"/>
        <rFont val="Calibri Light"/>
        <family val="2"/>
        <scheme val="major"/>
      </rPr>
      <t xml:space="preserve"> treatment works.  </t>
    </r>
    <r>
      <rPr>
        <b/>
        <i/>
        <sz val="11"/>
        <color theme="1"/>
        <rFont val="Calibri Light"/>
        <family val="2"/>
        <scheme val="major"/>
      </rPr>
      <t>Required set-asides:</t>
    </r>
    <r>
      <rPr>
        <sz val="11"/>
        <color theme="1"/>
        <rFont val="Calibri Light"/>
        <family val="2"/>
        <scheme val="major"/>
      </rPr>
      <t xml:space="preserve">  </t>
    </r>
    <r>
      <rPr>
        <b/>
        <i/>
        <sz val="11"/>
        <color theme="1"/>
        <rFont val="Calibri Light"/>
        <family val="2"/>
        <scheme val="major"/>
      </rPr>
      <t>2% (or $30 mil</t>
    </r>
    <r>
      <rPr>
        <sz val="11"/>
        <color theme="1"/>
        <rFont val="Calibri Light"/>
        <family val="2"/>
        <scheme val="major"/>
      </rPr>
      <t xml:space="preserve">, whichever is greater) </t>
    </r>
    <r>
      <rPr>
        <b/>
        <i/>
        <sz val="11"/>
        <color theme="1"/>
        <rFont val="Calibri Light"/>
        <family val="2"/>
        <scheme val="major"/>
      </rPr>
      <t xml:space="preserve">Tribal set-aside </t>
    </r>
    <r>
      <rPr>
        <sz val="11"/>
        <color theme="1"/>
        <rFont val="Calibri Light"/>
        <family val="2"/>
        <scheme val="major"/>
      </rPr>
      <t xml:space="preserve">(CWISA BIL). </t>
    </r>
    <r>
      <rPr>
        <b/>
        <i/>
        <sz val="11"/>
        <color theme="1"/>
        <rFont val="Calibri Light"/>
        <family val="2"/>
        <scheme val="major"/>
      </rPr>
      <t>49% of state allotment as additional subsidization</t>
    </r>
    <r>
      <rPr>
        <sz val="11"/>
        <color theme="1"/>
        <rFont val="Calibri Light"/>
        <family val="2"/>
        <scheme val="major"/>
      </rPr>
      <t xml:space="preserve"> (i.e., principal forgiveness or grants)</t>
    </r>
  </si>
  <si>
    <t>Municipal, intermunicipal, interstate, or state agency</t>
  </si>
  <si>
    <t>10% (FY22-23), then 20%</t>
  </si>
  <si>
    <t>Federal Lands Access Program</t>
  </si>
  <si>
    <t>Federal Lands Access Program (Flap)</t>
  </si>
  <si>
    <r>
      <t xml:space="preserve">(23 USC 204) </t>
    </r>
    <r>
      <rPr>
        <b/>
        <i/>
        <sz val="11"/>
        <color theme="1"/>
        <rFont val="Calibri Light"/>
        <family val="2"/>
        <scheme val="major"/>
      </rPr>
      <t>funding for transportation facilities owned by State, county, local, and Tribal governments, which provide access to federal lands</t>
    </r>
    <r>
      <rPr>
        <sz val="11"/>
        <color theme="1"/>
        <rFont val="Calibri Light"/>
        <family val="2"/>
        <scheme val="major"/>
      </rPr>
      <t xml:space="preserve">; emphasis on high-use recreation sites and economic generators. Formula funding to states, with projects selected via committees established in each state; Call for Projects was for FY23-26. </t>
    </r>
    <r>
      <rPr>
        <b/>
        <i/>
        <sz val="11"/>
        <color theme="1"/>
        <rFont val="Calibri Light"/>
        <family val="2"/>
        <scheme val="major"/>
      </rPr>
      <t>Authorized (Highway Trust Fund)</t>
    </r>
    <r>
      <rPr>
        <sz val="11"/>
        <color theme="1"/>
        <rFont val="Calibri Light"/>
        <family val="2"/>
        <scheme val="major"/>
      </rPr>
      <t xml:space="preserve"> for a total of $1.488 bil, for each of FY22-26, $286 mil, $292 mil, $297 mil, $304 mil, $309 mil.</t>
    </r>
  </si>
  <si>
    <t>States, Tribes, Local Governments</t>
  </si>
  <si>
    <t>Drinking Water State Revolving Fund (DWSRF General Supplemental)</t>
  </si>
  <si>
    <t>Drinking Water State Revolving Fund</t>
  </si>
  <si>
    <r>
      <t xml:space="preserve">(42 USC 300j-12)  EPA formula grants capitalize state DWSRF loan programs (at 90% federal share in FY22-23, then 80% after), which provide </t>
    </r>
    <r>
      <rPr>
        <b/>
        <i/>
        <sz val="11"/>
        <color theme="1"/>
        <rFont val="Calibri Light"/>
        <family val="2"/>
        <scheme val="major"/>
      </rPr>
      <t>low-cost financing to communities for drinking water infrastructure projects</t>
    </r>
    <r>
      <rPr>
        <sz val="11"/>
        <color theme="1"/>
        <rFont val="Calibri Light"/>
        <family val="2"/>
        <scheme val="major"/>
      </rPr>
      <t xml:space="preserve">. Authorizes a total of $14.7 bil, or for each of FY22-26, $2.4 bil, $2.75 bil, $3 bil, $3.25 bil, and $3.25 bil. Appropriates $11.713 bil in capitalization grants total; for each of FY22-26, $1.902 bil, $2.202 bil, $2.403 bil, $2.603 bil, and $2.603 bil. Optional set-asides:  up to 2% of state allotment for TA to small systems (i.e., serving 10,000 or fewer people), up to 4% for program admin, up to 10% for operator certification program, and up to 15% of state allotment for source water protection. </t>
    </r>
    <r>
      <rPr>
        <b/>
        <i/>
        <sz val="11"/>
        <color theme="1"/>
        <rFont val="Calibri Light"/>
        <family val="2"/>
        <scheme val="major"/>
      </rPr>
      <t>Required:  min 15% state allotment to water systems serving 10,000 or fewer</t>
    </r>
    <r>
      <rPr>
        <sz val="11"/>
        <color theme="1"/>
        <rFont val="Calibri Light"/>
        <family val="2"/>
        <scheme val="major"/>
      </rPr>
      <t xml:space="preserve"> people. </t>
    </r>
    <r>
      <rPr>
        <b/>
        <i/>
        <sz val="11"/>
        <color theme="1"/>
        <rFont val="Calibri Light"/>
        <family val="2"/>
        <scheme val="major"/>
      </rPr>
      <t xml:space="preserve">2% of state allotment </t>
    </r>
    <r>
      <rPr>
        <sz val="11"/>
        <color theme="1"/>
        <rFont val="Calibri Light"/>
        <family val="2"/>
        <scheme val="major"/>
      </rPr>
      <t>(or $20 mil, whichever is greater)</t>
    </r>
    <r>
      <rPr>
        <b/>
        <i/>
        <sz val="11"/>
        <color theme="1"/>
        <rFont val="Calibri Light"/>
        <family val="2"/>
        <scheme val="major"/>
      </rPr>
      <t xml:space="preserve"> for Tribal set-aside (DWIG-TSA BIL). 49% of state allotment as additional subsidization </t>
    </r>
    <r>
      <rPr>
        <sz val="11"/>
        <color theme="1"/>
        <rFont val="Calibri Light"/>
        <family val="2"/>
        <scheme val="major"/>
      </rPr>
      <t xml:space="preserve">(i.e., principal forgiveness or grants) </t>
    </r>
    <r>
      <rPr>
        <b/>
        <i/>
        <sz val="11"/>
        <color theme="1"/>
        <rFont val="Calibri Light"/>
        <family val="2"/>
        <scheme val="major"/>
      </rPr>
      <t xml:space="preserve">to disadvantaged communities </t>
    </r>
    <r>
      <rPr>
        <sz val="11"/>
        <color theme="1"/>
        <rFont val="Calibri Light"/>
        <family val="2"/>
        <scheme val="major"/>
      </rPr>
      <t xml:space="preserve">(as determined by state). </t>
    </r>
  </si>
  <si>
    <t>High-Efficiency Electric Home Rebate Program</t>
  </si>
  <si>
    <t>Office of State and Community Energy Programs</t>
  </si>
  <si>
    <r>
      <rPr>
        <b/>
        <i/>
        <sz val="11"/>
        <color theme="1"/>
        <rFont val="Calibri Light"/>
        <family val="2"/>
        <scheme val="major"/>
      </rPr>
      <t>Formula</t>
    </r>
    <r>
      <rPr>
        <sz val="11"/>
        <color theme="1"/>
        <rFont val="Calibri Light"/>
        <family val="2"/>
        <scheme val="major"/>
      </rPr>
      <t xml:space="preserve"> </t>
    </r>
    <r>
      <rPr>
        <b/>
        <i/>
        <sz val="11"/>
        <color theme="1"/>
        <rFont val="Calibri Light"/>
        <family val="2"/>
        <scheme val="major"/>
      </rPr>
      <t>grants to state energy offices and Tribal entities</t>
    </r>
    <r>
      <rPr>
        <sz val="11"/>
        <color theme="1"/>
        <rFont val="Calibri Light"/>
        <family val="2"/>
        <scheme val="major"/>
      </rPr>
      <t xml:space="preserve"> to develop and implement a </t>
    </r>
    <r>
      <rPr>
        <b/>
        <i/>
        <sz val="11"/>
        <color theme="1"/>
        <rFont val="Calibri Light"/>
        <family val="2"/>
        <scheme val="major"/>
      </rPr>
      <t>high efficiency electric home rebate</t>
    </r>
    <r>
      <rPr>
        <sz val="11"/>
        <color theme="1"/>
        <rFont val="Calibri Light"/>
        <family val="2"/>
        <scheme val="major"/>
      </rPr>
      <t xml:space="preserve"> program. </t>
    </r>
    <r>
      <rPr>
        <b/>
        <i/>
        <sz val="11"/>
        <color theme="1"/>
        <rFont val="Calibri Light"/>
        <family val="2"/>
        <scheme val="major"/>
      </rPr>
      <t>$225 mil Tribal allocation</t>
    </r>
    <r>
      <rPr>
        <sz val="11"/>
        <color theme="1"/>
        <rFont val="Calibri Light"/>
        <family val="2"/>
        <scheme val="major"/>
      </rPr>
      <t>. Eligible recipients must have household income &lt; 150% AMI. Max rebate $14,000. States/Tribes may use max 20% grant for planning, admin, or TA; can apply for early release of admin funds to assist with prep for program, which is taken out of their eventual allocation. Appropriation is for FY22, avail until FYE 2031</t>
    </r>
  </si>
  <si>
    <t>Moderate to Low Income</t>
  </si>
  <si>
    <t>States and Tribes, individual households</t>
  </si>
  <si>
    <t>Home Energy Performance-Based, Whole-House (HOMES) Rebate Program</t>
  </si>
  <si>
    <r>
      <rPr>
        <b/>
        <i/>
        <sz val="11"/>
        <color theme="1"/>
        <rFont val="Calibri Light"/>
        <family val="2"/>
        <scheme val="major"/>
      </rPr>
      <t>Formula grants to state energy offices</t>
    </r>
    <r>
      <rPr>
        <sz val="11"/>
        <color theme="1"/>
        <rFont val="Calibri Light"/>
        <family val="2"/>
        <scheme val="major"/>
      </rPr>
      <t xml:space="preserve"> to develop and implement a </t>
    </r>
    <r>
      <rPr>
        <b/>
        <i/>
        <sz val="11"/>
        <color theme="1"/>
        <rFont val="Calibri Light"/>
        <family val="2"/>
        <scheme val="major"/>
      </rPr>
      <t>home energy efficiency retrofit rebate</t>
    </r>
    <r>
      <rPr>
        <sz val="11"/>
        <color theme="1"/>
        <rFont val="Calibri Light"/>
        <family val="2"/>
        <scheme val="major"/>
      </rPr>
      <t xml:space="preserve"> program. Max rebate $4,000, or $8,000 if low/moderate income household [with Secretary's approval, states may increase rebate amount for low/moderate income households, defined as &lt; 80% AMI]. Implementation guidance calls for min set-aside for low-income households, based on state's percentage of such households. States may use max 20% grant for planning, admin, or TA. Appropriation is for FY22, avail until FYE 2031</t>
    </r>
  </si>
  <si>
    <t>Clean Hydrogen Manufacturing Recycling Program</t>
  </si>
  <si>
    <t>Energy Efficiency and Renewable Energy</t>
  </si>
  <si>
    <t>Clean Hydrogen Manufacturing Recycling Research, Development, and Demonstration Program</t>
  </si>
  <si>
    <r>
      <rPr>
        <b/>
        <sz val="11"/>
        <color theme="1"/>
        <rFont val="Calibri Light"/>
        <family val="2"/>
        <scheme val="major"/>
      </rPr>
      <t>Clean Hydrogen Manufacturing Initiative</t>
    </r>
    <r>
      <rPr>
        <sz val="11"/>
        <color theme="1"/>
        <rFont val="Calibri Light"/>
        <family val="2"/>
        <scheme val="major"/>
      </rPr>
      <t>:  grants or other financial assistance for research, development, and demonstration (</t>
    </r>
    <r>
      <rPr>
        <b/>
        <i/>
        <sz val="11"/>
        <color theme="1"/>
        <rFont val="Calibri Light"/>
        <family val="2"/>
        <scheme val="major"/>
      </rPr>
      <t>RDD) projects to advance new clean hydrogen</t>
    </r>
    <r>
      <rPr>
        <sz val="11"/>
        <color theme="1"/>
        <rFont val="Calibri Light"/>
        <family val="2"/>
        <scheme val="major"/>
      </rPr>
      <t xml:space="preserve"> production, processing, delivery, storage, and use equipment manufacturing technologies and techniques. </t>
    </r>
    <r>
      <rPr>
        <b/>
        <i/>
        <sz val="11"/>
        <color theme="1"/>
        <rFont val="Calibri Light"/>
        <family val="2"/>
        <scheme val="major"/>
      </rPr>
      <t>Award priority for</t>
    </r>
    <r>
      <rPr>
        <sz val="11"/>
        <color theme="1"/>
        <rFont val="Calibri Light"/>
        <family val="2"/>
        <scheme val="major"/>
      </rPr>
      <t xml:space="preserve"> partnerships with </t>
    </r>
    <r>
      <rPr>
        <b/>
        <i/>
        <sz val="11"/>
        <color theme="1"/>
        <rFont val="Calibri Light"/>
        <family val="2"/>
        <scheme val="major"/>
      </rPr>
      <t xml:space="preserve">Tribal gov/orgs </t>
    </r>
    <r>
      <rPr>
        <sz val="11"/>
        <color theme="1"/>
        <rFont val="Calibri Light"/>
        <family val="2"/>
        <scheme val="major"/>
      </rPr>
      <t xml:space="preserve">or are located in </t>
    </r>
    <r>
      <rPr>
        <b/>
        <i/>
        <sz val="11"/>
        <color theme="1"/>
        <rFont val="Calibri Light"/>
        <family val="2"/>
        <scheme val="major"/>
      </rPr>
      <t>economically distressed areas of the major natural gas-producing regions</t>
    </r>
    <r>
      <rPr>
        <sz val="11"/>
        <color theme="1"/>
        <rFont val="Calibri Light"/>
        <family val="2"/>
        <scheme val="major"/>
      </rPr>
      <t xml:space="preserve">, among others. </t>
    </r>
    <r>
      <rPr>
        <b/>
        <sz val="11"/>
        <color theme="1"/>
        <rFont val="Calibri Light"/>
        <family val="2"/>
        <scheme val="major"/>
      </rPr>
      <t xml:space="preserve">Clean Hydrogen Technology Recycling RDD Program:  </t>
    </r>
    <r>
      <rPr>
        <sz val="11"/>
        <color theme="1"/>
        <rFont val="Calibri Light"/>
        <family val="2"/>
        <scheme val="major"/>
      </rPr>
      <t xml:space="preserve">grants for RDD projects to create innovative and practical approaches to increase reuse/recycling of clean hydrogen technologies. Authorized and appropriated (combined for both initiatives) total of $500 mil, or for each of FY22-26, $100 mil. </t>
    </r>
    <r>
      <rPr>
        <b/>
        <i/>
        <sz val="11"/>
        <color theme="1"/>
        <rFont val="Calibri Light"/>
        <family val="2"/>
        <scheme val="major"/>
      </rPr>
      <t>DOE website says est NOFA opening Q2 2022; no other info avail.</t>
    </r>
  </si>
  <si>
    <t>Nonprofits, private sector, higher ed institutions, National Laboratories, State and local governments, Tribes</t>
  </si>
  <si>
    <t>0-50%</t>
  </si>
  <si>
    <t>DWSRF Lead Service Line Replacement</t>
  </si>
  <si>
    <t>Div J, Title VI, EPA</t>
  </si>
  <si>
    <t>State and Tribal Assistance Grants</t>
  </si>
  <si>
    <r>
      <t xml:space="preserve">Appropriates a total of $15 bil, or for each of FY22-26, $3 bil. No match required. 2% Tribal set-aside (DWIG-TSA Lead Service Line Replacement). </t>
    </r>
    <r>
      <rPr>
        <b/>
        <i/>
        <sz val="11"/>
        <color theme="1"/>
        <rFont val="Calibri Light"/>
        <family val="2"/>
        <scheme val="major"/>
      </rPr>
      <t>Required 49% state allotment as additional subsidization</t>
    </r>
    <r>
      <rPr>
        <sz val="11"/>
        <color theme="1"/>
        <rFont val="Calibri Light"/>
        <family val="2"/>
        <scheme val="major"/>
      </rPr>
      <t xml:space="preserve"> (i.e., principal forgiveness or grants) </t>
    </r>
  </si>
  <si>
    <t>Diesel Emissions Reductions (DERA National)</t>
  </si>
  <si>
    <t>Office of Air and Radiation</t>
  </si>
  <si>
    <t>Regional, state, local, Tribal agencies/port authorities, nonprofits, or private entitites</t>
  </si>
  <si>
    <t>0%-75%</t>
  </si>
  <si>
    <t>Tribal and Insular Areas</t>
  </si>
  <si>
    <t>Orphaned Well Site Plugging, Remediation, And Restoration</t>
  </si>
  <si>
    <t>Orphaned Wells Program Office</t>
  </si>
  <si>
    <r>
      <t>(42 USC 15907) To</t>
    </r>
    <r>
      <rPr>
        <b/>
        <i/>
        <sz val="11"/>
        <color theme="1"/>
        <rFont val="Calibri Light"/>
        <family val="2"/>
        <scheme val="major"/>
      </rPr>
      <t xml:space="preserve"> plug wells on Federal land</t>
    </r>
    <r>
      <rPr>
        <sz val="11"/>
        <color theme="1"/>
        <rFont val="Calibri Light"/>
        <family val="2"/>
        <scheme val="major"/>
      </rPr>
      <t>, and for issuing</t>
    </r>
    <r>
      <rPr>
        <b/>
        <i/>
        <sz val="11"/>
        <color theme="1"/>
        <rFont val="Calibri Light"/>
        <family val="2"/>
        <scheme val="major"/>
      </rPr>
      <t xml:space="preserve"> grants to States/Tribes for plugging wells on State, private, and Tribal land</t>
    </r>
    <r>
      <rPr>
        <sz val="11"/>
        <color theme="1"/>
        <rFont val="Calibri Light"/>
        <family val="2"/>
        <scheme val="major"/>
      </rPr>
      <t xml:space="preserve">. </t>
    </r>
    <r>
      <rPr>
        <b/>
        <i/>
        <sz val="11"/>
        <color theme="1"/>
        <rFont val="Calibri Light"/>
        <family val="2"/>
        <scheme val="major"/>
      </rPr>
      <t>Tribal set-aside of $150 mil</t>
    </r>
    <r>
      <rPr>
        <sz val="11"/>
        <color theme="1"/>
        <rFont val="Calibri Light"/>
        <family val="2"/>
        <scheme val="major"/>
      </rPr>
      <t>, with award consideration for Tribal unemployment rate and est number of orphaned wells (in FY23, $50 mil distributed). Federal lands program set-aside of $250 mil. State grants through three separate programs; Initial Grants ($775 mil total; awards up to $25 mil, or up to $5 mil if do not satisfy more stringent criteria, to each qualifying State that applies before 5/14/22), Formula Grants ($2 bil total for States that submitted a LOI to Interior by 12/30/21), and Performance Grants ($1.5 bil total for States that increase their own spending on well plugging or improve oil/gas well regulation). The extra $2 mil in approps are to be transferred to the Interstate Oil and Gas Compact Commission for consultations as authorized. Appropriated $4.677 bil, avail until FYE 2030</t>
    </r>
  </si>
  <si>
    <t>Combination</t>
  </si>
  <si>
    <t>Emerging Contaminants in Small or Disadvantaged Communities (EC-SDC)</t>
  </si>
  <si>
    <t>50104; Division J</t>
  </si>
  <si>
    <t>Ecosystem Restoration</t>
  </si>
  <si>
    <t>Increasing Land, Capital, and Market Access (Increasing Land Access) Program</t>
  </si>
  <si>
    <t>Land Loss Assistance</t>
  </si>
  <si>
    <r>
      <t xml:space="preserve">For grants and cooperative agreements </t>
    </r>
    <r>
      <rPr>
        <b/>
        <i/>
        <sz val="11"/>
        <color theme="1"/>
        <rFont val="Calibri Light"/>
        <family val="2"/>
        <scheme val="major"/>
      </rPr>
      <t>to improve land access (incl heirs' property and fractionated land issues) for underserved</t>
    </r>
    <r>
      <rPr>
        <sz val="11"/>
        <color theme="1"/>
        <rFont val="Calibri Light"/>
        <family val="2"/>
        <scheme val="major"/>
      </rPr>
      <t xml:space="preserve"> farmers/ranchers/forest landowners, incl veterans, limited resource producers, beginning farmers/ranchers, and farmers/ranchers/forest landowners in high poverty areas. NOFA sought partner orgs for projects that increase access to land, capital, and markets for underserved producers. Appropriates, for FY22 (avail until FYE 2031) $250 mil. FY23 awarded 50 projects, totaling ~$300 mil</t>
    </r>
  </si>
  <si>
    <t>Local governments, Tribes, public higher ed institutions, nonprofits (incl CDFIs)</t>
  </si>
  <si>
    <t>From Learning to Leading: Cultivating the Next Generation of Diverse Food and Agriculture Professionals (NEXTGEN)</t>
  </si>
  <si>
    <t>National Institutes of Food and Agriculture</t>
  </si>
  <si>
    <r>
      <t xml:space="preserve">To help </t>
    </r>
    <r>
      <rPr>
        <b/>
        <i/>
        <sz val="11"/>
        <color theme="1"/>
        <rFont val="Calibri Light"/>
        <family val="2"/>
        <scheme val="major"/>
      </rPr>
      <t>MSIs and insular area institutions of higher ed</t>
    </r>
    <r>
      <rPr>
        <sz val="11"/>
        <color theme="1"/>
        <rFont val="Calibri Light"/>
        <family val="2"/>
        <scheme val="major"/>
      </rPr>
      <t xml:space="preserve"> </t>
    </r>
    <r>
      <rPr>
        <b/>
        <i/>
        <sz val="11"/>
        <color theme="1"/>
        <rFont val="Calibri Light"/>
        <family val="2"/>
        <scheme val="major"/>
      </rPr>
      <t>support</t>
    </r>
    <r>
      <rPr>
        <sz val="11"/>
        <color theme="1"/>
        <rFont val="Calibri Light"/>
        <family val="2"/>
        <scheme val="major"/>
      </rPr>
      <t xml:space="preserve"> the </t>
    </r>
    <r>
      <rPr>
        <b/>
        <i/>
        <sz val="11"/>
        <color theme="1"/>
        <rFont val="Calibri Light"/>
        <family val="2"/>
        <scheme val="major"/>
      </rPr>
      <t>future workforce</t>
    </r>
    <r>
      <rPr>
        <sz val="11"/>
        <color theme="1"/>
        <rFont val="Calibri Light"/>
        <family val="2"/>
        <scheme val="major"/>
      </rPr>
      <t xml:space="preserve"> in food, agriculture, natural resources, and human sciences by (a) providing student scholarship support, meaningful paid internships, fellowships, and job opportunity matching, and (b) facilitating opportunities to learn more about employment in the federal sector. Appropriates, for FY22 (avail until FYE 2031) $250 mil. </t>
    </r>
  </si>
  <si>
    <t>Rural Minority Business Development</t>
  </si>
  <si>
    <t>Minority Business Development Agency</t>
  </si>
  <si>
    <t>Division K</t>
  </si>
  <si>
    <t>BIPOC</t>
  </si>
  <si>
    <t>Wildfire Management - Fuels Management</t>
  </si>
  <si>
    <t>Office of Wildland Fire</t>
  </si>
  <si>
    <t>WIFIA Reauthorization</t>
  </si>
  <si>
    <r>
      <t>Reauthorizes the Water Infrastructure Finance and Innovation Act (</t>
    </r>
    <r>
      <rPr>
        <b/>
        <i/>
        <sz val="11"/>
        <color theme="1"/>
        <rFont val="Calibri Light"/>
        <family val="2"/>
        <scheme val="major"/>
      </rPr>
      <t>WIFIA</t>
    </r>
    <r>
      <rPr>
        <sz val="11"/>
        <color theme="1"/>
        <rFont val="Calibri Light"/>
        <family val="2"/>
        <scheme val="major"/>
      </rPr>
      <t xml:space="preserve">) program through 2026 at current funding level of $50 mil annually. Adds requirement for EPA to create and implement an outreach plan to </t>
    </r>
    <r>
      <rPr>
        <b/>
        <i/>
        <sz val="11"/>
        <color theme="1"/>
        <rFont val="Calibri Light"/>
        <family val="2"/>
        <scheme val="major"/>
      </rPr>
      <t>promote available financial assistance opportunities to</t>
    </r>
    <r>
      <rPr>
        <sz val="11"/>
        <color theme="1"/>
        <rFont val="Calibri Light"/>
        <family val="2"/>
        <scheme val="major"/>
      </rPr>
      <t xml:space="preserve"> small communities and </t>
    </r>
    <r>
      <rPr>
        <b/>
        <i/>
        <sz val="11"/>
        <color theme="1"/>
        <rFont val="Calibri Light"/>
        <family val="2"/>
        <scheme val="major"/>
      </rPr>
      <t xml:space="preserve">rural communities </t>
    </r>
    <r>
      <rPr>
        <sz val="11"/>
        <color theme="1"/>
        <rFont val="Calibri Light"/>
        <family val="2"/>
        <scheme val="major"/>
      </rPr>
      <t>(defines rural as 10,000 people or less)</t>
    </r>
  </si>
  <si>
    <t>local/state/Tribal gov, partnerships/joint ventures, corporations and trusts, Clean Water and Drinking Water SRF programs</t>
  </si>
  <si>
    <t>Weatherization Assistance Program</t>
  </si>
  <si>
    <r>
      <rPr>
        <b/>
        <i/>
        <sz val="11"/>
        <color theme="1"/>
        <rFont val="Calibri Light"/>
        <family val="2"/>
        <scheme val="major"/>
      </rPr>
      <t>Formula funding to states</t>
    </r>
    <r>
      <rPr>
        <sz val="11"/>
        <color theme="1"/>
        <rFont val="Calibri Light"/>
        <family val="2"/>
        <scheme val="major"/>
      </rPr>
      <t xml:space="preserve">, used to increase the </t>
    </r>
    <r>
      <rPr>
        <b/>
        <i/>
        <sz val="11"/>
        <color theme="1"/>
        <rFont val="Calibri Light"/>
        <family val="2"/>
        <scheme val="major"/>
      </rPr>
      <t>energy efficiency of dwellings owned/occupied by low income</t>
    </r>
    <r>
      <rPr>
        <sz val="11"/>
        <color theme="1"/>
        <rFont val="Calibri Light"/>
        <family val="2"/>
        <scheme val="major"/>
      </rPr>
      <t xml:space="preserve"> persons. States/Tribes then contract with ~700 local orgs, who use in-house staff and private contractors to perform the weatherization services. In total (incls both DOE national Training and TA set-aside and specific allocations at state and local levels for T&amp;TA), max 20% for T&amp;TA</t>
    </r>
  </si>
  <si>
    <t>Regional Clean Hydrogen Hubs</t>
  </si>
  <si>
    <r>
      <t xml:space="preserve">Supports development of </t>
    </r>
    <r>
      <rPr>
        <b/>
        <i/>
        <sz val="11"/>
        <color theme="1"/>
        <rFont val="Calibri Light"/>
        <family val="2"/>
        <scheme val="major"/>
      </rPr>
      <t>at least four regional clean hydrogen hubs</t>
    </r>
    <r>
      <rPr>
        <sz val="11"/>
        <color theme="1"/>
        <rFont val="Calibri Light"/>
        <family val="2"/>
        <scheme val="major"/>
      </rPr>
      <t xml:space="preserve">, of which </t>
    </r>
    <r>
      <rPr>
        <b/>
        <i/>
        <sz val="11"/>
        <color theme="1"/>
        <rFont val="Calibri Light"/>
        <family val="2"/>
        <scheme val="major"/>
      </rPr>
      <t xml:space="preserve">at least two </t>
    </r>
    <r>
      <rPr>
        <sz val="11"/>
        <color theme="1"/>
        <rFont val="Calibri Light"/>
        <family val="2"/>
        <scheme val="major"/>
      </rPr>
      <t xml:space="preserve">to be located in </t>
    </r>
    <r>
      <rPr>
        <b/>
        <i/>
        <sz val="11"/>
        <color theme="1"/>
        <rFont val="Calibri Light"/>
        <family val="2"/>
        <scheme val="major"/>
      </rPr>
      <t>regions with the greatest natural gas resources</t>
    </r>
    <r>
      <rPr>
        <sz val="11"/>
        <color theme="1"/>
        <rFont val="Calibri Light"/>
        <family val="2"/>
        <scheme val="major"/>
      </rPr>
      <t xml:space="preserve"> (per legislation; website interpets program reqs slightly differently...). Authorizes and appropriates a total of $8 bil, for each of FY22-26 $1.6 bil.  Funding </t>
    </r>
    <r>
      <rPr>
        <b/>
        <i/>
        <sz val="11"/>
        <color theme="1"/>
        <rFont val="Calibri Light"/>
        <family val="2"/>
        <scheme val="major"/>
      </rPr>
      <t>application is closed</t>
    </r>
    <r>
      <rPr>
        <sz val="11"/>
        <color theme="1"/>
        <rFont val="Calibri Light"/>
        <family val="2"/>
        <scheme val="major"/>
      </rPr>
      <t xml:space="preserve">, with concept papers due 11/7/2022. Anticipate total funding under FY23 NOFA $6-7 bil. </t>
    </r>
    <r>
      <rPr>
        <i/>
        <sz val="11"/>
        <color theme="1"/>
        <rFont val="Calibri Light"/>
        <family val="2"/>
        <scheme val="major"/>
      </rPr>
      <t>DOE may issue a second launch of this FOA to solicit additional H2Hubs...</t>
    </r>
  </si>
  <si>
    <t>Private sector, higher ed institutions, National Laboratories, Engineering and Construction firms, State and Local Governments, Tribal, Environmental Groups</t>
  </si>
  <si>
    <t>Conservation TA</t>
  </si>
  <si>
    <t>21002(a)(1)</t>
  </si>
  <si>
    <t>Planning</t>
  </si>
  <si>
    <r>
      <t xml:space="preserve">To provide conservation technical assistance, which offers our nation’s farmers, ranchers, forestland owners, and Tribes the knowledge and tools they need to conserve, maintain, and restore the natural resources on their lands and improve the health of their operations for the future. </t>
    </r>
    <r>
      <rPr>
        <b/>
        <i/>
        <sz val="11"/>
        <color theme="1"/>
        <rFont val="Calibri Light"/>
        <family val="2"/>
        <scheme val="major"/>
      </rPr>
      <t>Offered at no cost; most TA leads to development of a conservation plan</t>
    </r>
    <r>
      <rPr>
        <sz val="11"/>
        <color theme="1"/>
        <rFont val="Calibri Light"/>
        <family val="2"/>
        <scheme val="major"/>
      </rPr>
      <t>. Appropriates, for FY22 (avail until FYE 2031) $1 bil</t>
    </r>
  </si>
  <si>
    <t>Conservation entities, agriculture producers, farmers, ranchers, forest landowners, Tribes</t>
  </si>
  <si>
    <t>USDA Assistance and Support for Underserved Farmers, Ranchers, Foresters: Technical and Other Assistance</t>
  </si>
  <si>
    <r>
      <t xml:space="preserve">[amends ARPA Sec. 1006] </t>
    </r>
    <r>
      <rPr>
        <b/>
        <i/>
        <sz val="11"/>
        <color theme="1"/>
        <rFont val="Calibri Light"/>
        <family val="2"/>
        <scheme val="major"/>
      </rPr>
      <t>To provide funding for outreach, mediation, financial training, capacity building training</t>
    </r>
    <r>
      <rPr>
        <sz val="11"/>
        <color theme="1"/>
        <rFont val="Calibri Light"/>
        <family val="2"/>
        <scheme val="major"/>
      </rPr>
      <t xml:space="preserve">, cooperative development and agricultural credit training and support, and </t>
    </r>
    <r>
      <rPr>
        <b/>
        <i/>
        <sz val="11"/>
        <color theme="1"/>
        <rFont val="Calibri Light"/>
        <family val="2"/>
        <scheme val="major"/>
      </rPr>
      <t>other technical assistance</t>
    </r>
    <r>
      <rPr>
        <sz val="11"/>
        <color theme="1"/>
        <rFont val="Calibri Light"/>
        <family val="2"/>
        <scheme val="major"/>
      </rPr>
      <t xml:space="preserve"> on issues concerning food, agriculture, agricultural credit, agricultural extension, rural development, or nutrition </t>
    </r>
    <r>
      <rPr>
        <b/>
        <i/>
        <sz val="11"/>
        <color theme="1"/>
        <rFont val="Calibri Light"/>
        <family val="2"/>
        <scheme val="major"/>
      </rPr>
      <t>to underserved farmers,</t>
    </r>
    <r>
      <rPr>
        <sz val="11"/>
        <color theme="1"/>
        <rFont val="Calibri Light"/>
        <family val="2"/>
        <scheme val="major"/>
      </rPr>
      <t xml:space="preserve"> ranchers, or forest landowners, including veterans, limited resource producers, beginning farmers and ranchers, and farmers, ranchers, and forest landowners living in high poverty areas. Appropriates, for FY22 (avail until FYE 2031) $125 mil. </t>
    </r>
    <r>
      <rPr>
        <i/>
        <sz val="11"/>
        <rFont val="Calibri Light"/>
        <family val="2"/>
        <scheme val="major"/>
      </rPr>
      <t>farmers.gov only mentions the $2.2 bil in payouts; unclear how/where this money will be used [farmvetco.org/2023/06/15:  thru supplemental funds, USDA is supporting existing 1006 Technical Assistance Cooperators that have an active cooperative agreement with NIFA]</t>
    </r>
  </si>
  <si>
    <t>Underserved</t>
  </si>
  <si>
    <t xml:space="preserve">Nonprofits, institutions of higher ed  </t>
  </si>
  <si>
    <r>
      <t>Program Upgrading Our Electric Grid and Ensuring Reliability and Resiliency (</t>
    </r>
    <r>
      <rPr>
        <b/>
        <i/>
        <u/>
        <sz val="11"/>
        <color theme="10"/>
        <rFont val="Calibri Light"/>
        <family val="2"/>
        <scheme val="major"/>
      </rPr>
      <t>Grid Innovation Program</t>
    </r>
    <r>
      <rPr>
        <u/>
        <sz val="11"/>
        <color theme="10"/>
        <rFont val="Calibri Light"/>
        <family val="2"/>
        <scheme val="major"/>
      </rPr>
      <t>)</t>
    </r>
  </si>
  <si>
    <t>Grid Deployment Office</t>
  </si>
  <si>
    <t>40103(b)</t>
  </si>
  <si>
    <t>Program Upgrading Our Electric Grid and Ensuring Reliability and Resiliency</t>
  </si>
  <si>
    <r>
      <t xml:space="preserve">To </t>
    </r>
    <r>
      <rPr>
        <b/>
        <i/>
        <sz val="11"/>
        <color theme="1"/>
        <rFont val="Calibri Light"/>
        <family val="2"/>
        <scheme val="major"/>
      </rPr>
      <t>support projects that use innovative approaches</t>
    </r>
    <r>
      <rPr>
        <sz val="11"/>
        <color theme="1"/>
        <rFont val="Calibri Light"/>
        <family val="2"/>
        <scheme val="major"/>
      </rPr>
      <t xml:space="preserve"> to transmission, storage, and distribution infrastructure to </t>
    </r>
    <r>
      <rPr>
        <b/>
        <i/>
        <sz val="11"/>
        <color theme="1"/>
        <rFont val="Calibri Light"/>
        <family val="2"/>
        <scheme val="major"/>
      </rPr>
      <t>enhance regional grid resilience and reliability</t>
    </r>
    <r>
      <rPr>
        <sz val="11"/>
        <color theme="1"/>
        <rFont val="Calibri Light"/>
        <family val="2"/>
        <scheme val="major"/>
      </rPr>
      <t xml:space="preserve">. Community Benefits Plan review is 20% of initial evaluation; Other Selection Factors incl degree to which the proposed project represents a desired geographic distribution (including whether it's in a community facing job loss in the energy transition), incorporates DEI elements (incl members within underserved communities), maximizes benefits to disadvantaged communities. Concept papers </t>
    </r>
    <r>
      <rPr>
        <b/>
        <i/>
        <sz val="11"/>
        <color theme="1"/>
        <rFont val="Calibri Light"/>
        <family val="2"/>
        <scheme val="major"/>
      </rPr>
      <t>due 1/13/2023</t>
    </r>
    <r>
      <rPr>
        <sz val="11"/>
        <color theme="1"/>
        <rFont val="Calibri Light"/>
        <family val="2"/>
        <scheme val="major"/>
      </rPr>
      <t>. For FY23 round, anticipate awarding $1.82 bil total via 4-40 awards; antic. max $250 mil ($1 bil for interregional transmission projects only). Authorized for $5 bil, and appropriations are $5 bil total, for each of FY22-26 $1 bil</t>
    </r>
  </si>
  <si>
    <t>States, Tribes, local gov, public utility commissions</t>
  </si>
  <si>
    <t>Battery Manufacturing and Recycling Grants</t>
  </si>
  <si>
    <t>Battery Processing and Manufacturing</t>
  </si>
  <si>
    <r>
      <t xml:space="preserve">Grants for </t>
    </r>
    <r>
      <rPr>
        <b/>
        <i/>
        <sz val="11"/>
        <color theme="1"/>
        <rFont val="Calibri"/>
        <family val="2"/>
        <scheme val="minor"/>
      </rPr>
      <t>battery component manufacturing, battery manufacturing, or battery recycling demo projects</t>
    </r>
    <r>
      <rPr>
        <sz val="11"/>
        <color theme="1"/>
        <rFont val="Calibri"/>
        <family val="2"/>
        <scheme val="minor"/>
      </rPr>
      <t xml:space="preserve">, commercial-scale facility construction, or retool/retrofit/expansion of battery material processing facilities. Award min $50 mil for demo projects and retooling, $100 mil for facility construction. </t>
    </r>
    <r>
      <rPr>
        <b/>
        <i/>
        <sz val="11"/>
        <color theme="1"/>
        <rFont val="Calibri"/>
        <family val="2"/>
        <scheme val="minor"/>
      </rPr>
      <t>Award decisions to take into consideration</t>
    </r>
    <r>
      <rPr>
        <sz val="11"/>
        <color theme="1"/>
        <rFont val="Calibri"/>
        <family val="2"/>
        <scheme val="minor"/>
      </rPr>
      <t xml:space="preserve"> (vs prioritize) whether applicants will offer </t>
    </r>
    <r>
      <rPr>
        <b/>
        <i/>
        <sz val="11"/>
        <color theme="1"/>
        <rFont val="Calibri"/>
        <family val="2"/>
        <scheme val="minor"/>
      </rPr>
      <t>workforce opportunities in low/moderate income or rural communities</t>
    </r>
    <r>
      <rPr>
        <sz val="11"/>
        <color theme="1"/>
        <rFont val="Calibri"/>
        <family val="2"/>
        <scheme val="minor"/>
      </rPr>
      <t xml:space="preserve">; offer </t>
    </r>
    <r>
      <rPr>
        <b/>
        <i/>
        <sz val="11"/>
        <color theme="1"/>
        <rFont val="Calibri"/>
        <family val="2"/>
        <scheme val="minor"/>
      </rPr>
      <t>workforce opportunities in communities that have lost jobs due to displacements of fossil energy jobs; partner with Tribes</t>
    </r>
    <r>
      <rPr>
        <sz val="11"/>
        <color theme="1"/>
        <rFont val="Calibri"/>
        <family val="2"/>
        <scheme val="minor"/>
      </rPr>
      <t xml:space="preserve">, among others. In FY22, NOFA in conjunction with Battery Material Processing Grant Program (DE-FOA-0002678). Authorized and appropriated a total $3 bil, for each of FY22-26 $600 mil </t>
    </r>
  </si>
  <si>
    <t>institutions of higher ed, nonprofit, private sector, state/local governments, Tribes</t>
  </si>
  <si>
    <t>CHIPS for America - Semiconductor Incentives (Commerical Fabrication Facilities)</t>
  </si>
  <si>
    <t>Private, non-profit, or consortia</t>
  </si>
  <si>
    <r>
      <rPr>
        <b/>
        <i/>
        <sz val="11"/>
        <color theme="1"/>
        <rFont val="Calibri Light"/>
        <family val="2"/>
        <scheme val="major"/>
      </rPr>
      <t>Grants for battery material processing</t>
    </r>
    <r>
      <rPr>
        <sz val="11"/>
        <color theme="1"/>
        <rFont val="Calibri Light"/>
        <family val="2"/>
        <scheme val="major"/>
      </rPr>
      <t xml:space="preserve"> demo projects, commercial-scale facility construction, or retool/retrofit/expansion of battery material processing facilities. Award min $50 mil for demo projects and retooling, $100 mil for facility construction. Award decisions to take into consideration (vs prioritize) whether applicants will offer </t>
    </r>
    <r>
      <rPr>
        <b/>
        <i/>
        <sz val="11"/>
        <color theme="1"/>
        <rFont val="Calibri Light"/>
        <family val="2"/>
        <scheme val="major"/>
      </rPr>
      <t>workforce opportunities in low/moderate income communities, partner with Tribes</t>
    </r>
    <r>
      <rPr>
        <sz val="11"/>
        <color theme="1"/>
        <rFont val="Calibri Light"/>
        <family val="2"/>
        <scheme val="major"/>
      </rPr>
      <t>, among others. In FY22, NOFA in conjunction with Battery Manufacturing and Recycling Grants (DE-FOA-0002678). Authorized and appropriated a total $3 bil, for each of FY22-26 $600 mil</t>
    </r>
  </si>
  <si>
    <t>higher ed institutions, Nonprofit, private sector, state/local governments, Tribes</t>
  </si>
  <si>
    <t>Appalachian Development Highway System</t>
  </si>
  <si>
    <r>
      <t xml:space="preserve">The </t>
    </r>
    <r>
      <rPr>
        <b/>
        <i/>
        <sz val="11"/>
        <color theme="1"/>
        <rFont val="Calibri Light"/>
        <family val="2"/>
        <scheme val="major"/>
      </rPr>
      <t>Appalachian Development Highway System (ADHS) is a system of designated roads that connect the region together and to national interstates</t>
    </r>
    <r>
      <rPr>
        <sz val="11"/>
        <color theme="1"/>
        <rFont val="Calibri Light"/>
        <family val="2"/>
        <scheme val="major"/>
      </rPr>
      <t xml:space="preserve">. It is jointly administered by FHWA and ARC; </t>
    </r>
    <r>
      <rPr>
        <b/>
        <i/>
        <sz val="11"/>
        <color theme="1"/>
        <rFont val="Calibri Light"/>
        <family val="2"/>
        <scheme val="major"/>
      </rPr>
      <t>formula funding</t>
    </r>
    <r>
      <rPr>
        <sz val="11"/>
        <color theme="1"/>
        <rFont val="Calibri Light"/>
        <family val="2"/>
        <scheme val="major"/>
      </rPr>
      <t xml:space="preserve"> (based on cost-to-complete estimates) is to complete the highway system. Total approps (</t>
    </r>
    <r>
      <rPr>
        <b/>
        <i/>
        <sz val="11"/>
        <color theme="1"/>
        <rFont val="Calibri Light"/>
        <family val="2"/>
        <scheme val="major"/>
      </rPr>
      <t>General Fund</t>
    </r>
    <r>
      <rPr>
        <sz val="11"/>
        <color theme="1"/>
        <rFont val="Calibri Light"/>
        <family val="2"/>
        <scheme val="major"/>
      </rPr>
      <t>) of $1.25 bil, for each of FY22-26 $250 mil less up to 1.5% in admin fees</t>
    </r>
  </si>
  <si>
    <t>Clean Energy Demonstrations on Current and Former Mine Land</t>
  </si>
  <si>
    <r>
      <t xml:space="preserve">To </t>
    </r>
    <r>
      <rPr>
        <b/>
        <i/>
        <sz val="11"/>
        <color theme="1"/>
        <rFont val="Calibri Light"/>
        <family val="2"/>
        <scheme val="major"/>
      </rPr>
      <t>demonstrate the technical and economic viability of carrying out clean energy projects on current and former mine land</t>
    </r>
    <r>
      <rPr>
        <sz val="11"/>
        <color theme="1"/>
        <rFont val="Calibri Light"/>
        <family val="2"/>
        <scheme val="major"/>
      </rPr>
      <t xml:space="preserve">. Up to five clean energy projects are to be carried out in geographically diverse regions, at least 2 of which shall be solar projects. </t>
    </r>
    <r>
      <rPr>
        <b/>
        <i/>
        <sz val="11"/>
        <color theme="1"/>
        <rFont val="Calibri Light"/>
        <family val="2"/>
        <scheme val="major"/>
      </rPr>
      <t>Priority to projects with the greatest job creation</t>
    </r>
    <r>
      <rPr>
        <sz val="11"/>
        <color theme="1"/>
        <rFont val="Calibri Light"/>
        <family val="2"/>
        <scheme val="major"/>
      </rPr>
      <t xml:space="preserve"> and economic development,</t>
    </r>
    <r>
      <rPr>
        <b/>
        <i/>
        <sz val="11"/>
        <color theme="1"/>
        <rFont val="Calibri Light"/>
        <family val="2"/>
        <scheme val="major"/>
      </rPr>
      <t xml:space="preserve"> particularly in economically distressed areas and with respect to dislocated workers previously employed in manufacturing, coal power plants, or coal mining</t>
    </r>
    <r>
      <rPr>
        <sz val="11"/>
        <color theme="1"/>
        <rFont val="Calibri Light"/>
        <family val="2"/>
        <scheme val="major"/>
      </rPr>
      <t>. Appropriations of $500 mil total, and for each of FY22-26, $100 mil. Up to $450 mil avail in FY23 NOFA. Award size of $10 mil - $150 mil</t>
    </r>
  </si>
  <si>
    <t>Institutions of higher ed, non-profits, private, states and local gov, Tribes</t>
  </si>
  <si>
    <t>Firefighters S&amp;E</t>
  </si>
  <si>
    <t>40803(c)(2)</t>
  </si>
  <si>
    <r>
      <rPr>
        <b/>
        <i/>
        <sz val="11"/>
        <color theme="1"/>
        <rFont val="Calibri Light"/>
        <family val="2"/>
        <scheme val="major"/>
      </rPr>
      <t>Direct federal spending</t>
    </r>
    <r>
      <rPr>
        <sz val="11"/>
        <color theme="1"/>
        <rFont val="Calibri Light"/>
        <family val="2"/>
        <scheme val="major"/>
      </rPr>
      <t>, to increase staffing/pay for firefighters</t>
    </r>
  </si>
  <si>
    <t>Advanced Energy Manufacturing and Recycling Grants</t>
  </si>
  <si>
    <r>
      <t xml:space="preserve">Creates a program to provide </t>
    </r>
    <r>
      <rPr>
        <b/>
        <i/>
        <sz val="11"/>
        <color theme="1"/>
        <rFont val="Calibri Light"/>
        <family val="2"/>
        <scheme val="major"/>
      </rPr>
      <t xml:space="preserve">grants to small/medium-sized manufacturers for advanced energy projects </t>
    </r>
    <r>
      <rPr>
        <sz val="11"/>
        <color theme="1"/>
        <rFont val="Calibri Light"/>
        <family val="2"/>
        <scheme val="major"/>
      </rPr>
      <t xml:space="preserve">(build/retrofit existing facilities to produce/recycle advanced energy products) in </t>
    </r>
    <r>
      <rPr>
        <b/>
        <i/>
        <sz val="11"/>
        <color theme="1"/>
        <rFont val="Calibri Light"/>
        <family val="2"/>
        <scheme val="major"/>
      </rPr>
      <t>communities where coal mines/power plants have closed</t>
    </r>
    <r>
      <rPr>
        <sz val="11"/>
        <color theme="1"/>
        <rFont val="Calibri Light"/>
        <family val="2"/>
        <scheme val="major"/>
      </rPr>
      <t xml:space="preserve">. Selection criteria to </t>
    </r>
    <r>
      <rPr>
        <b/>
        <i/>
        <sz val="11"/>
        <color theme="1"/>
        <rFont val="Calibri Light"/>
        <family val="2"/>
        <scheme val="major"/>
      </rPr>
      <t>prioritize job creation</t>
    </r>
    <r>
      <rPr>
        <sz val="11"/>
        <color theme="1"/>
        <rFont val="Calibri Light"/>
        <family val="2"/>
        <scheme val="major"/>
      </rPr>
      <t xml:space="preserve"> in the vicinity, particularly </t>
    </r>
    <r>
      <rPr>
        <b/>
        <i/>
        <sz val="11"/>
        <color theme="1"/>
        <rFont val="Calibri Light"/>
        <family val="2"/>
        <scheme val="major"/>
      </rPr>
      <t>incl low-income communities and dislocated workers previously in manufacturing, coal power plants, or coal mining</t>
    </r>
    <r>
      <rPr>
        <sz val="11"/>
        <color theme="1"/>
        <rFont val="Calibri Light"/>
        <family val="2"/>
        <scheme val="major"/>
      </rPr>
      <t xml:space="preserve">. Authorized for $750 mil for FY22-26, and fully appropriated with $150 mil for each of FY22-26. First NOFA to award ~$350 mil, focusing on projects with high supply chain impacts and strong community benefits plans. Projects must occur in census tracts where a) coal mines have closed since Dec 31 1999, b) coal-fired power plant units have closed since Dec 31 2009, or c) census tracts immediately adjacent to a or b (mapping tool available). </t>
    </r>
  </si>
  <si>
    <t>Manufacturing firms</t>
  </si>
  <si>
    <t>Wood Innovations Program</t>
  </si>
  <si>
    <t>23002(a)(5)</t>
  </si>
  <si>
    <r>
      <t>(7 USC 7655d). Appropriates $100 mil in FY22 (avail until FYE 2031) for</t>
    </r>
    <r>
      <rPr>
        <b/>
        <i/>
        <sz val="11"/>
        <color theme="1"/>
        <rFont val="Calibri Light"/>
        <family val="2"/>
        <scheme val="major"/>
      </rPr>
      <t xml:space="preserve"> competitive grants to expand wood energy/products markets</t>
    </r>
    <r>
      <rPr>
        <sz val="11"/>
        <color theme="1"/>
        <rFont val="Calibri Light"/>
        <family val="2"/>
        <scheme val="major"/>
      </rPr>
      <t xml:space="preserve">, incl new facilities construction and for hauling material removed from hazardous fuels management to locations where that material can be utilized. 50% matching requirement. </t>
    </r>
    <r>
      <rPr>
        <b/>
        <i/>
        <sz val="11"/>
        <color theme="1"/>
        <rFont val="Calibri Light"/>
        <family val="2"/>
        <scheme val="major"/>
      </rPr>
      <t>FY23 NOFA prioritized proposals</t>
    </r>
    <r>
      <rPr>
        <sz val="11"/>
        <color theme="1"/>
        <rFont val="Calibri Light"/>
        <family val="2"/>
        <scheme val="major"/>
      </rPr>
      <t xml:space="preserve"> that supported, benefitted, or engaged </t>
    </r>
    <r>
      <rPr>
        <b/>
        <i/>
        <sz val="11"/>
        <color theme="1"/>
        <rFont val="Calibri Light"/>
        <family val="2"/>
        <scheme val="major"/>
      </rPr>
      <t>underserved communities</t>
    </r>
    <r>
      <rPr>
        <sz val="11"/>
        <color theme="1"/>
        <rFont val="Calibri Light"/>
        <family val="2"/>
        <scheme val="major"/>
      </rPr>
      <t xml:space="preserve"> (defined as per E.O.)</t>
    </r>
  </si>
  <si>
    <t>State/local/Tribal gov, nonprofits, private org, institutions of higher ed, school districts</t>
  </si>
  <si>
    <t>Volunteer Fire Assistance (renamed Rural Fire Capacity)</t>
  </si>
  <si>
    <t>Division J, Title VI</t>
  </si>
  <si>
    <r>
      <rPr>
        <b/>
        <i/>
        <sz val="11"/>
        <rFont val="Calibri Light"/>
        <family val="2"/>
        <scheme val="major"/>
      </rPr>
      <t>Formula funding provided to state forest agencies, to support state efforts</t>
    </r>
    <r>
      <rPr>
        <i/>
        <sz val="11"/>
        <rFont val="Calibri Light"/>
        <family val="2"/>
        <scheme val="major"/>
      </rPr>
      <t xml:space="preserve"> </t>
    </r>
    <r>
      <rPr>
        <sz val="11"/>
        <rFont val="Calibri Light"/>
        <family val="2"/>
        <scheme val="major"/>
      </rPr>
      <t xml:space="preserve">to provide financial, technical, and other assistance to </t>
    </r>
    <r>
      <rPr>
        <b/>
        <i/>
        <sz val="11"/>
        <rFont val="Calibri Light"/>
        <family val="2"/>
        <scheme val="major"/>
      </rPr>
      <t>rural communities (population less than 10,000)</t>
    </r>
    <r>
      <rPr>
        <sz val="11"/>
        <rFont val="Calibri Light"/>
        <family val="2"/>
        <scheme val="major"/>
      </rPr>
      <t>. 50% cost share by either state or community (see CRS USDA Forest Service primer, last updated 6/23, which includes this program). IIJA appropriates a min total of $20 mil, or for each of FY22-26, $4 mil</t>
    </r>
  </si>
  <si>
    <t>State forest depts</t>
  </si>
  <si>
    <t>Nationally Significant Multimodal Freight and Highway Projects (INFRA)</t>
  </si>
  <si>
    <t>states, local, Tribal gov or political subdivisions; metropolitan planning organization; public authority; multistate or multijurisdictional group of the above</t>
  </si>
  <si>
    <t>Mega Program</t>
  </si>
  <si>
    <t xml:space="preserve">states, local, Tribes, political subdivisions, public transportation authority, metropolitan planning org, a partnership between Amtrak and 1+ of other entities </t>
  </si>
  <si>
    <t>Middle Mile Grant Program</t>
  </si>
  <si>
    <t>NTIA</t>
  </si>
  <si>
    <t>Enabling Middle Mile Broadband Infrastructure</t>
  </si>
  <si>
    <r>
      <rPr>
        <b/>
        <i/>
        <sz val="11"/>
        <color theme="1"/>
        <rFont val="Calibri Light"/>
        <family val="2"/>
        <scheme val="major"/>
      </rPr>
      <t>Establishes $1 bil program to connect local broadband networks to regional/national networks</t>
    </r>
    <r>
      <rPr>
        <sz val="11"/>
        <color theme="1"/>
        <rFont val="Calibri Light"/>
        <family val="2"/>
        <scheme val="major"/>
      </rPr>
      <t xml:space="preserve">.  </t>
    </r>
    <r>
      <rPr>
        <b/>
        <i/>
        <sz val="11"/>
        <color theme="1"/>
        <rFont val="Calibri Light"/>
        <family val="2"/>
        <scheme val="major"/>
      </rPr>
      <t>NOFO closed 9/30/22</t>
    </r>
    <r>
      <rPr>
        <sz val="11"/>
        <color theme="1"/>
        <rFont val="Calibri Light"/>
        <family val="2"/>
        <scheme val="major"/>
      </rPr>
      <t>; NTIA anticipates making up to $980 mil in awards (i.e., the full available less admin costs set-aside). $1 bil authorized and appropriated, avail until FY26 and up to 2% set aside for S&amp;E and OIG. FY22 NOFA makes up to $980 mil available, with awards between $5-$100 mil</t>
    </r>
  </si>
  <si>
    <t>State, county, local governments, Tribes, nonprofits; public utility districts, economic development authorities, regional planning councils; telecommunications companies and electric cooperatives</t>
  </si>
  <si>
    <t xml:space="preserve">Tribal Gov </t>
  </si>
  <si>
    <t>Appalachian Development Public Transportation Assistance Program</t>
  </si>
  <si>
    <r>
      <rPr>
        <b/>
        <i/>
        <sz val="11"/>
        <color theme="1"/>
        <rFont val="Calibri Light"/>
        <family val="2"/>
        <scheme val="major"/>
      </rPr>
      <t>Formula funding to States in the Appalachian region to provide public transit services in rural areas</t>
    </r>
    <r>
      <rPr>
        <sz val="11"/>
        <color theme="1"/>
        <rFont val="Calibri Light"/>
        <family val="2"/>
        <scheme val="major"/>
      </rPr>
      <t xml:space="preserve">. Funded as a 3% set-aside of Sec 5311 (formula grants for rural areas). </t>
    </r>
    <r>
      <rPr>
        <b/>
        <i/>
        <sz val="11"/>
        <color theme="1"/>
        <rFont val="Calibri Light"/>
        <family val="2"/>
        <scheme val="major"/>
      </rPr>
      <t>Set-aside authorized (Mass Transit Account)</t>
    </r>
    <r>
      <rPr>
        <sz val="11"/>
        <color theme="1"/>
        <rFont val="Calibri Light"/>
        <family val="2"/>
        <scheme val="major"/>
      </rPr>
      <t xml:space="preserve"> for a total of $137 mil, or for each of FY22-26, $26.3 mil, $26.8 mil, $27.5 mil, $28 mil, and $28.8 mil</t>
    </r>
  </si>
  <si>
    <t>States; sub-recipients are local gov authority/nonprofit/operator of public transportation</t>
  </si>
  <si>
    <t>Rural Transportation Assistance Program</t>
  </si>
  <si>
    <r>
      <t xml:space="preserve">RTAP consists of state formula funding (85% approps) and nationally competitive projects (max 15% approps). </t>
    </r>
    <r>
      <rPr>
        <b/>
        <i/>
        <sz val="11"/>
        <color theme="1"/>
        <rFont val="Calibri Light"/>
        <family val="2"/>
        <scheme val="major"/>
      </rPr>
      <t>State</t>
    </r>
    <r>
      <rPr>
        <sz val="11"/>
        <color theme="1"/>
        <rFont val="Calibri Light"/>
        <family val="2"/>
        <scheme val="major"/>
      </rPr>
      <t xml:space="preserve"> </t>
    </r>
    <r>
      <rPr>
        <b/>
        <i/>
        <sz val="11"/>
        <color theme="1"/>
        <rFont val="Calibri Light"/>
        <family val="2"/>
        <scheme val="major"/>
      </rPr>
      <t>formula funding is for transportation research, technical assistance, training, and related support services in rural areas</t>
    </r>
    <r>
      <rPr>
        <sz val="11"/>
        <color theme="1"/>
        <rFont val="Calibri Light"/>
        <family val="2"/>
        <scheme val="major"/>
      </rPr>
      <t xml:space="preserve">. RTAP is funded as not more than 2% of approps for Sec 5311 Formula Grants for Rural Areas; </t>
    </r>
    <r>
      <rPr>
        <b/>
        <i/>
        <sz val="11"/>
        <color theme="1"/>
        <rFont val="Calibri Light"/>
        <family val="2"/>
        <scheme val="major"/>
      </rPr>
      <t>set-aside authorized (Mass Transit Account)</t>
    </r>
    <r>
      <rPr>
        <sz val="11"/>
        <color theme="1"/>
        <rFont val="Calibri Light"/>
        <family val="2"/>
        <scheme val="major"/>
      </rPr>
      <t xml:space="preserve"> for a max $91.625 mil in total, or for each of FY22-26, $17.5 mil, $17.9 mil, $18.3 mil, $18.7 mil, and $19.2 mil; of which, RTAP formula funding is a minimum of 85% of these authorizations. Award size min for states and Puerto Rico is $65,000</t>
    </r>
  </si>
  <si>
    <t xml:space="preserve">States </t>
  </si>
  <si>
    <r>
      <t xml:space="preserve">(40 USC, Chps 141, 143, 145, 147) </t>
    </r>
    <r>
      <rPr>
        <b/>
        <i/>
        <sz val="11"/>
        <color theme="1"/>
        <rFont val="Calibri Light"/>
        <family val="2"/>
        <scheme val="major"/>
      </rPr>
      <t>IIJA reauthorizes ARC through FY26, adds three new counties from NC and SC, provides new broadband access authority, and authorizes financial support for establishment of a regional energy hub for natural gas/natural gas liquids</t>
    </r>
    <r>
      <rPr>
        <sz val="11"/>
        <color theme="1"/>
        <rFont val="Calibri Light"/>
        <family val="2"/>
        <scheme val="major"/>
      </rPr>
      <t xml:space="preserve">, incl hydrogen produced from the steam methane reforming of natural gas feedstocks. Authorized for a total of $1 bil, or for each of FY22-26 $200 mil, of which for each FY $20 mil for broadband and $5 mil for regional energy hub initiative. Appropriated $1 bil, for each of FY22-26 $200 mil </t>
    </r>
  </si>
  <si>
    <t>States and local governments, nonprofits</t>
  </si>
  <si>
    <t>Broadband Equity, Access, And Deployment Program (BEAD)</t>
  </si>
  <si>
    <t>High Cost Areas</t>
  </si>
  <si>
    <t>DWSRF Emerging Contaminants</t>
  </si>
  <si>
    <r>
      <t xml:space="preserve">Focus on PFAS, although other emerging contaminants included. Appropriates a total of $4 bil, or for each of FY22-26, $800 mil. No match required. </t>
    </r>
    <r>
      <rPr>
        <b/>
        <i/>
        <sz val="11"/>
        <color theme="1"/>
        <rFont val="Calibri Light"/>
        <family val="2"/>
        <scheme val="major"/>
      </rPr>
      <t>2% Tribal set-aside</t>
    </r>
    <r>
      <rPr>
        <sz val="11"/>
        <color theme="1"/>
        <rFont val="Calibri Light"/>
        <family val="2"/>
        <scheme val="major"/>
      </rPr>
      <t xml:space="preserve"> (DWIG-TSA Emerging Contaminants). </t>
    </r>
    <r>
      <rPr>
        <b/>
        <i/>
        <sz val="11"/>
        <color theme="1"/>
        <rFont val="Calibri Light"/>
        <family val="2"/>
        <scheme val="major"/>
      </rPr>
      <t>All funding must be provided as additional subsidization</t>
    </r>
    <r>
      <rPr>
        <sz val="11"/>
        <color theme="1"/>
        <rFont val="Calibri Light"/>
        <family val="2"/>
        <scheme val="major"/>
      </rPr>
      <t xml:space="preserve"> (i.e., principal forgiveness or grants), </t>
    </r>
    <r>
      <rPr>
        <b/>
        <i/>
        <sz val="11"/>
        <color theme="1"/>
        <rFont val="Calibri Light"/>
        <family val="2"/>
        <scheme val="major"/>
      </rPr>
      <t xml:space="preserve">of which 25% to disadvantaged communities </t>
    </r>
    <r>
      <rPr>
        <sz val="11"/>
        <color theme="1"/>
        <rFont val="Calibri Light"/>
        <family val="2"/>
        <scheme val="major"/>
      </rPr>
      <t xml:space="preserve">or water systems serving fewer than 25,000 people. </t>
    </r>
  </si>
  <si>
    <t>Voluntary School and Child Care Lead Testing and Reduction Grant Program</t>
  </si>
  <si>
    <t xml:space="preserve">Lead Contamination In School Drinking Water </t>
  </si>
  <si>
    <r>
      <t xml:space="preserve">(amends 42 USC 300j-24, or Section 1464(d) of the Safe Drinking Water Act), </t>
    </r>
    <r>
      <rPr>
        <b/>
        <i/>
        <sz val="11"/>
        <color theme="1"/>
        <rFont val="Calibri Light"/>
        <family val="2"/>
        <scheme val="major"/>
      </rPr>
      <t>expands lead testing program to incl reduction, and adds eligibility for Tribes [implementation guidance notes specific Tribal set-aside; appears to be ~6.4%]. Non-competitive voluntary program</t>
    </r>
    <r>
      <rPr>
        <sz val="11"/>
        <color theme="1"/>
        <rFont val="Calibri Light"/>
        <family val="2"/>
        <scheme val="major"/>
      </rPr>
      <t>; eligible recipients are states, territories, and Tribes.  Authorized a total of $200 mil, or for each of FY22-26, $30 mil, $35 mil, $40 mil, $45 mil, $50 mil. Funded via annual appropriations; received $27.5 mil and $30.5 mil in FY22-23</t>
    </r>
  </si>
  <si>
    <t>States, Tribes; sub-awards to local education agencies</t>
  </si>
  <si>
    <r>
      <t xml:space="preserve">DLTB:  </t>
    </r>
    <r>
      <rPr>
        <b/>
        <i/>
        <u/>
        <sz val="11"/>
        <color theme="10"/>
        <rFont val="Calibri Light"/>
        <family val="2"/>
        <scheme val="major"/>
      </rPr>
      <t>ReConnect</t>
    </r>
  </si>
  <si>
    <t>Division J, Title I</t>
  </si>
  <si>
    <t>Distance Learning, Telemedicine, And Broadband Program: Reconnect Program And Broadband Loans</t>
  </si>
  <si>
    <r>
      <t xml:space="preserve">To build </t>
    </r>
    <r>
      <rPr>
        <b/>
        <i/>
        <sz val="11"/>
        <color theme="1"/>
        <rFont val="Calibri Light"/>
        <family val="2"/>
        <scheme val="major"/>
      </rPr>
      <t>broadband infrastructure</t>
    </r>
    <r>
      <rPr>
        <sz val="11"/>
        <color theme="1"/>
        <rFont val="Calibri Light"/>
        <family val="2"/>
        <scheme val="major"/>
      </rPr>
      <t xml:space="preserve"> </t>
    </r>
    <r>
      <rPr>
        <b/>
        <i/>
        <sz val="11"/>
        <color theme="1"/>
        <rFont val="Calibri Light"/>
        <family val="2"/>
        <scheme val="major"/>
      </rPr>
      <t>in rural America</t>
    </r>
    <r>
      <rPr>
        <sz val="11"/>
        <color theme="1"/>
        <rFont val="Calibri Light"/>
        <family val="2"/>
        <scheme val="major"/>
      </rPr>
      <t xml:space="preserve">. Under current FOA:  $150 mil for 100% grants (awards $100,000 - $25 mil), $350 mil for 100% grants to ANCs/Tribes/Colonias/Persistent Poverty counties/Socially Vulnerable Communities (awards $25 mil), $300 mil total for 50% loan/50% grant (loan and grant amounts will always be equal and max total award is $50 mil), $150 mil for 100% loans (award max $50 mil), and $200 mil for grants where 90% households lack sufficient broadband access (max award is $25 mil). Min 50% households to be served by a project shall be in a rural area without sufficient access to broadband. 10% of funds set aside for service areas where at least 90% households to be served by a project are in a rural area without sufficient access to broadband. The Secretary may transfer funds appropriated to IIJA DLTB ReConnect and IIJA DLTB Broadband Loans between the two programs as needed to accomodate demand, given Congressional approval. </t>
    </r>
    <r>
      <rPr>
        <b/>
        <i/>
        <sz val="11"/>
        <color theme="1"/>
        <rFont val="Calibri Light"/>
        <family val="2"/>
        <scheme val="major"/>
      </rPr>
      <t>IIJA appropriates $1.926 bil for loans and grants</t>
    </r>
  </si>
  <si>
    <t>Local governments, private sector, States, Tribes</t>
  </si>
  <si>
    <t>ANC land, Tribal lands, or 75% Proposed Funded Service Area (PFSA) are in colonias/PP counties/Socially Vulernable Communities, or 90% households in PFSA lack sufficient broadband access</t>
  </si>
  <si>
    <t>Habitat Restoration</t>
  </si>
  <si>
    <t>Coastal Tribal/state/local gov, institutions of higher ed, nonprofits, private sector</t>
  </si>
  <si>
    <t>Grants to Alaska to Improve Sanitation in Rural and Native Villages</t>
  </si>
  <si>
    <r>
      <t xml:space="preserve">Program assists </t>
    </r>
    <r>
      <rPr>
        <b/>
        <i/>
        <sz val="11"/>
        <color theme="1"/>
        <rFont val="Calibri Light"/>
        <family val="2"/>
        <scheme val="major"/>
      </rPr>
      <t>Alaska Native Villages and rural communities to construct/improve wastewater and drinking water systems</t>
    </r>
    <r>
      <rPr>
        <sz val="11"/>
        <color theme="1"/>
        <rFont val="Calibri Light"/>
        <family val="2"/>
        <scheme val="major"/>
      </rPr>
      <t>; IIJA increases federal share of projects from 50% to 75%. Federal funding is provided to the AK Department of Environmental Conservation to run the Village Safe Water program; eligible communities are either actually or in practice population limited (i.e., technically rural). Authorizes a total of $230 mil, or for each of FY22-26, $40 mil, $40 mil, $40 mil, $50 mil, $60 mil. No appropriations in IIJA; funded via annual appropriations</t>
    </r>
  </si>
  <si>
    <t>States; sub-awards to water systems</t>
  </si>
  <si>
    <t>Bridge Formula Program</t>
  </si>
  <si>
    <t>Division J, title VIII, Highway Infrastructure Program</t>
  </si>
  <si>
    <t>Off-system bridges owned by a local agency or Tribe</t>
  </si>
  <si>
    <t>Rebuilding America's Infrastructure with Sustainability and Equity (RAISE)</t>
  </si>
  <si>
    <t>Local and Regional Project Assistance</t>
  </si>
  <si>
    <r>
      <t xml:space="preserve">(49 USC 6702, i.e., Local and Regional Project Assistance Program, which agency calls RAISE (previously BUILD/TIGER)). Grants for investments in </t>
    </r>
    <r>
      <rPr>
        <b/>
        <i/>
        <sz val="11"/>
        <color theme="1"/>
        <rFont val="Calibri Light"/>
        <family val="2"/>
        <scheme val="major"/>
      </rPr>
      <t>surface transportation that have a significant local/regional impact</t>
    </r>
    <r>
      <rPr>
        <sz val="11"/>
        <color theme="1"/>
        <rFont val="Calibri Light"/>
        <family val="2"/>
        <scheme val="major"/>
      </rPr>
      <t xml:space="preserve">. </t>
    </r>
    <r>
      <rPr>
        <b/>
        <i/>
        <sz val="11"/>
        <color theme="1"/>
        <rFont val="Calibri Light"/>
        <family val="2"/>
        <scheme val="major"/>
      </rPr>
      <t>Requires 50/50 split between rural and urbanized areas; min 1% for projects in historically disadvantaged or persistent poverty areas</t>
    </r>
    <r>
      <rPr>
        <sz val="11"/>
        <color theme="1"/>
        <rFont val="Calibri Light"/>
        <family val="2"/>
        <scheme val="major"/>
      </rPr>
      <t xml:space="preserve">. Min 5% total funding for project planning. Define rural as outside an urbanized area with population greater than 200,000. Define </t>
    </r>
    <r>
      <rPr>
        <b/>
        <i/>
        <sz val="11"/>
        <color theme="1"/>
        <rFont val="Calibri Light"/>
        <family val="2"/>
        <scheme val="major"/>
      </rPr>
      <t>historically disadvantaged</t>
    </r>
    <r>
      <rPr>
        <sz val="11"/>
        <color theme="1"/>
        <rFont val="Calibri Light"/>
        <family val="2"/>
        <scheme val="major"/>
      </rPr>
      <t xml:space="preserve"> as certain qualifying census tracts (provided), </t>
    </r>
    <r>
      <rPr>
        <b/>
        <i/>
        <sz val="11"/>
        <color theme="1"/>
        <rFont val="Calibri Light"/>
        <family val="2"/>
        <scheme val="major"/>
      </rPr>
      <t>any Tribal land</t>
    </r>
    <r>
      <rPr>
        <sz val="11"/>
        <color theme="1"/>
        <rFont val="Calibri Light"/>
        <family val="2"/>
        <scheme val="major"/>
      </rPr>
      <t>, or any territory. Define persistent poverty as classic definition, any census tract with poverty rate 20%+ in 2014-2018 ACS, or any territory. Authorized and appropriates from the General Fund a total of $7.5 bil, for each of FY22-26 $1.5 bil.</t>
    </r>
  </si>
  <si>
    <t>States, local gov, public agencies or authorities, Tribes, transit agencies, multijurisdictional group of above</t>
  </si>
  <si>
    <t>Projects in rural, historically disadvantaged, or persistant poverty areas</t>
  </si>
  <si>
    <t>Safe Streets and Roads for All</t>
  </si>
  <si>
    <r>
      <t xml:space="preserve">Grant funding for </t>
    </r>
    <r>
      <rPr>
        <b/>
        <i/>
        <sz val="11"/>
        <color theme="1"/>
        <rFont val="Calibri Light"/>
        <family val="2"/>
        <scheme val="major"/>
      </rPr>
      <t xml:space="preserve">Planning or Implementation to prevent roadway deaths/serious injuries, </t>
    </r>
    <r>
      <rPr>
        <sz val="11"/>
        <color theme="1"/>
        <rFont val="Calibri Light"/>
        <family val="2"/>
        <scheme val="major"/>
      </rPr>
      <t xml:space="preserve">with statutory mandate to consider awards that will "ensure equitable investment in the safety needs of underserved communities". Define "underserved community" as DOT </t>
    </r>
    <r>
      <rPr>
        <b/>
        <i/>
        <sz val="11"/>
        <color theme="1"/>
        <rFont val="Calibri Light"/>
        <family val="2"/>
        <scheme val="major"/>
      </rPr>
      <t>disadvantaged community (i.e., any Tribal land</t>
    </r>
    <r>
      <rPr>
        <sz val="11"/>
        <color theme="1"/>
        <rFont val="Calibri Light"/>
        <family val="2"/>
        <scheme val="major"/>
      </rPr>
      <t xml:space="preserve">, any territory, or census tracts identified in either USDOT Equitable Transportation Community Explorer or Climate and Economic Justice Screening Tool). In FY23, </t>
    </r>
    <r>
      <rPr>
        <b/>
        <i/>
        <sz val="11"/>
        <color theme="1"/>
        <rFont val="Calibri Light"/>
        <family val="2"/>
        <scheme val="major"/>
      </rPr>
      <t>Implementation awards</t>
    </r>
    <r>
      <rPr>
        <sz val="11"/>
        <color theme="1"/>
        <rFont val="Calibri Light"/>
        <family val="2"/>
        <scheme val="major"/>
      </rPr>
      <t xml:space="preserve"> make "addtl award consideration for ... applicants that have a high percentage of funds that benefit underserved communities, are in </t>
    </r>
    <r>
      <rPr>
        <b/>
        <i/>
        <sz val="11"/>
        <color theme="1"/>
        <rFont val="Calibri Light"/>
        <family val="2"/>
        <scheme val="major"/>
      </rPr>
      <t>rural areas</t>
    </r>
    <r>
      <rPr>
        <sz val="11"/>
        <color theme="1"/>
        <rFont val="Calibri Light"/>
        <family val="2"/>
        <scheme val="major"/>
      </rPr>
      <t xml:space="preserve">, request less than $10 mil in Fed funds, and/or support geographic diversity"; Rural is outside an Urban Area or within Urban Areas with population less than 200,000. Authorized for a total of $1 bil, for each of FY22-26 $200 mil; </t>
    </r>
    <r>
      <rPr>
        <b/>
        <i/>
        <sz val="11"/>
        <color theme="1"/>
        <rFont val="Calibri Light"/>
        <family val="2"/>
        <scheme val="major"/>
      </rPr>
      <t>appropriates from the General Fund</t>
    </r>
    <r>
      <rPr>
        <sz val="11"/>
        <color theme="1"/>
        <rFont val="Calibri Light"/>
        <family val="2"/>
        <scheme val="major"/>
      </rPr>
      <t xml:space="preserve"> $5 bil total, for each of FY22-26 $1 bil</t>
    </r>
  </si>
  <si>
    <t>metropolitan planning org, political subdivision of a state, Tribes, multijurisdictional groups of above</t>
  </si>
  <si>
    <t>Landowner Support for Forest Resilience Program</t>
  </si>
  <si>
    <t>23002(a)(1-4)</t>
  </si>
  <si>
    <r>
      <t xml:space="preserve">IRA provides four separate funding streams for competitive grants to support </t>
    </r>
    <r>
      <rPr>
        <b/>
        <i/>
        <sz val="11"/>
        <color theme="1"/>
        <rFont val="Calibri Light"/>
        <family val="2"/>
        <scheme val="major"/>
      </rPr>
      <t>1) underserved forest landowners in carrying out climate mitigation or forest resilience</t>
    </r>
    <r>
      <rPr>
        <sz val="11"/>
        <color theme="1"/>
        <rFont val="Calibri Light"/>
        <family val="2"/>
        <scheme val="major"/>
      </rPr>
      <t xml:space="preserve"> practices (appropriates $150 mil),</t>
    </r>
    <r>
      <rPr>
        <b/>
        <i/>
        <sz val="11"/>
        <color theme="1"/>
        <rFont val="Calibri Light"/>
        <family val="2"/>
        <scheme val="major"/>
      </rPr>
      <t xml:space="preserve"> 2) underserved forest landowners' participation in emerging private markets for climate mitigation or forest resilience</t>
    </r>
    <r>
      <rPr>
        <sz val="11"/>
        <color theme="1"/>
        <rFont val="Calibri Light"/>
        <family val="2"/>
        <scheme val="major"/>
      </rPr>
      <t xml:space="preserve"> (appropriates $150 mil), </t>
    </r>
    <r>
      <rPr>
        <b/>
        <i/>
        <sz val="11"/>
        <color theme="1"/>
        <rFont val="Calibri Light"/>
        <family val="2"/>
        <scheme val="major"/>
      </rPr>
      <t>3) participation of forest landowners owning less than 2500 acres of forestland in emerging private markets for climate mitigation or forest resilience</t>
    </r>
    <r>
      <rPr>
        <sz val="11"/>
        <color theme="1"/>
        <rFont val="Calibri Light"/>
        <family val="2"/>
        <scheme val="major"/>
      </rPr>
      <t xml:space="preserve"> (appropriates $100 mil), and</t>
    </r>
    <r>
      <rPr>
        <b/>
        <i/>
        <sz val="11"/>
        <color theme="1"/>
        <rFont val="Calibri Light"/>
        <family val="2"/>
        <scheme val="major"/>
      </rPr>
      <t xml:space="preserve"> 4) states and other eligible entities in providing payments to private forest landowners for implementation of forestry practices that provide measurable increases in carbon sequestration</t>
    </r>
    <r>
      <rPr>
        <sz val="11"/>
        <color theme="1"/>
        <rFont val="Calibri Light"/>
        <family val="2"/>
        <scheme val="major"/>
      </rPr>
      <t xml:space="preserve"> (appropriates $50 mil). Each appropriation was made for FY22 and is avail until FYE 2031. WH recently announced the first in a series of funding opportunities (USDA anticipates future opportunities, incl one specifically set-aside for Tribal nations); this first opportunity focuses on participation of underserved forest landowners and forest landowners who own less than 2500 acres of forest land in emerging private markets for climate mitigation or forest resilience. There are </t>
    </r>
    <r>
      <rPr>
        <b/>
        <i/>
        <sz val="11"/>
        <color theme="1"/>
        <rFont val="Calibri Light"/>
        <family val="2"/>
        <scheme val="major"/>
      </rPr>
      <t>three tracks:  A is for proposals between $2-$25 mil</t>
    </r>
    <r>
      <rPr>
        <sz val="11"/>
        <color theme="1"/>
        <rFont val="Calibri Light"/>
        <family val="2"/>
        <scheme val="major"/>
      </rPr>
      <t xml:space="preserve"> (deadline 60 days after NOFA published), </t>
    </r>
    <r>
      <rPr>
        <b/>
        <i/>
        <sz val="11"/>
        <color theme="1"/>
        <rFont val="Calibri Light"/>
        <family val="2"/>
        <scheme val="major"/>
      </rPr>
      <t>B is for proposals &lt; $2 mil</t>
    </r>
    <r>
      <rPr>
        <sz val="11"/>
        <color theme="1"/>
        <rFont val="Calibri Light"/>
        <family val="2"/>
        <scheme val="major"/>
      </rPr>
      <t xml:space="preserve"> (deadline 60 days after NOFA published, then quarterly), and</t>
    </r>
    <r>
      <rPr>
        <b/>
        <i/>
        <sz val="11"/>
        <color theme="1"/>
        <rFont val="Calibri Light"/>
        <family val="2"/>
        <scheme val="major"/>
      </rPr>
      <t xml:space="preserve"> C is for pass-through entities with budgets $5-$50 mil</t>
    </r>
    <r>
      <rPr>
        <sz val="11"/>
        <color theme="1"/>
        <rFont val="Calibri Light"/>
        <family val="2"/>
        <scheme val="major"/>
      </rPr>
      <t xml:space="preserve"> (rolling deadline, considered at least quarterly). Up to $150 mil to be awarded under tracks A and B for this opportunity, with max award request of $25 mil. Individuals are not eligible; Tracks A/B eligible applicants are states/local/Tribal gov, ANCs, educational institutions, nonprofits, and private sector. Track C eligible for nonprofits focused on sustainable forestry/forest conservation and proven success in managing competitive subgrant programs. Underserved defined as farmers/ranchers/forest landowners in high poverty areas (20%+ poverty rate), Tribes, limited resource producers, veterans, and beginning farmers/ranchers/forest landowners (more detailed definitions in NOFA). Eligible land is nonindustrial private forest land, which must meet all of the following:  rural (defined as outside census areas with 50,000+ people), existing tree cover or is suitable for growing trees, and is owned by any private individual/group/association/corporation/Tribe/or is Tribal land held in trust</t>
    </r>
  </si>
  <si>
    <t>State/local/tribal gov, private sector, nonprofits, institutions of higher ed; end recipients are forest owners</t>
  </si>
  <si>
    <t>State and Local Cybersecurity Grant Program</t>
  </si>
  <si>
    <t>Insular areas</t>
  </si>
  <si>
    <t>Building Training and Assessment Centers</t>
  </si>
  <si>
    <t>Grants to institutions of higher ed (incl Tribal colleges) to establish Building, Training, and Assessment Centers for energy efficiency construction workforce development. To max extent possible, collocated with Industrial Assessment Centers. In FY23 joint BTAC and IAC NOFA, other selection factors include whether project is in a community facing job loss in the energy transition or how project contributes to meeting Community Benefits goals (incl Justice40). Authorized and appropriated in FY22 (avail until expended) for $10 mil</t>
  </si>
  <si>
    <t>Railroad Crossing Elimination</t>
  </si>
  <si>
    <t>Federal Railroad Administration</t>
  </si>
  <si>
    <r>
      <rPr>
        <b/>
        <i/>
        <sz val="11"/>
        <color theme="1"/>
        <rFont val="Calibri Light"/>
        <family val="2"/>
        <scheme val="major"/>
      </rPr>
      <t xml:space="preserve">Competitve grants to eliminate railroad crossings </t>
    </r>
    <r>
      <rPr>
        <sz val="11"/>
        <color theme="1"/>
        <rFont val="Calibri Light"/>
        <family val="2"/>
        <scheme val="major"/>
      </rPr>
      <t xml:space="preserve">that are frequently blocked by trains. </t>
    </r>
    <r>
      <rPr>
        <b/>
        <i/>
        <sz val="11"/>
        <color theme="1"/>
        <rFont val="Calibri Light"/>
        <family val="2"/>
        <scheme val="major"/>
      </rPr>
      <t>Min 20% funds reserved for projects in rural areas</t>
    </r>
    <r>
      <rPr>
        <sz val="11"/>
        <color theme="1"/>
        <rFont val="Calibri Light"/>
        <family val="2"/>
        <scheme val="major"/>
      </rPr>
      <t xml:space="preserve"> [any area not in an urbanized area] </t>
    </r>
    <r>
      <rPr>
        <b/>
        <i/>
        <sz val="11"/>
        <color theme="1"/>
        <rFont val="Calibri Light"/>
        <family val="2"/>
        <scheme val="major"/>
      </rPr>
      <t>or on Tribal lands</t>
    </r>
    <r>
      <rPr>
        <sz val="11"/>
        <color theme="1"/>
        <rFont val="Calibri Light"/>
        <family val="2"/>
        <scheme val="major"/>
      </rPr>
      <t xml:space="preserve">, and </t>
    </r>
    <r>
      <rPr>
        <b/>
        <i/>
        <sz val="11"/>
        <color theme="1"/>
        <rFont val="Calibri Light"/>
        <family val="2"/>
        <scheme val="major"/>
      </rPr>
      <t>of this set-aside a min 5% funds reserved for projects in counties with 20 or fewer residents per sq mile</t>
    </r>
    <r>
      <rPr>
        <sz val="11"/>
        <color theme="1"/>
        <rFont val="Calibri Light"/>
        <family val="2"/>
        <scheme val="major"/>
      </rPr>
      <t xml:space="preserve"> [provided sufficient eligible applications]. </t>
    </r>
    <r>
      <rPr>
        <b/>
        <i/>
        <sz val="11"/>
        <color theme="1"/>
        <rFont val="Calibri Light"/>
        <family val="2"/>
        <scheme val="major"/>
      </rPr>
      <t>Min 25% funds for planning projects</t>
    </r>
    <r>
      <rPr>
        <sz val="11"/>
        <color theme="1"/>
        <rFont val="Calibri Light"/>
        <family val="2"/>
        <scheme val="major"/>
      </rPr>
      <t xml:space="preserve"> in any FY to be awarded to projects located in </t>
    </r>
    <r>
      <rPr>
        <b/>
        <i/>
        <sz val="11"/>
        <color theme="1"/>
        <rFont val="Calibri Light"/>
        <family val="2"/>
        <scheme val="major"/>
      </rPr>
      <t>rural areas or on Tribal lands</t>
    </r>
    <r>
      <rPr>
        <sz val="11"/>
        <color theme="1"/>
        <rFont val="Calibri Light"/>
        <family val="2"/>
        <scheme val="major"/>
      </rPr>
      <t xml:space="preserve">. Except for planning grants, min award of $1 mil. Authorized for a total of $2.5 bil, or for each of FY22-26 $500 mil; min 3% each FY approps to be used for planning projects.  IIJA </t>
    </r>
    <r>
      <rPr>
        <b/>
        <i/>
        <sz val="11"/>
        <color theme="1"/>
        <rFont val="Calibri Light"/>
        <family val="2"/>
        <scheme val="major"/>
      </rPr>
      <t>appropriates (General Fund)</t>
    </r>
    <r>
      <rPr>
        <sz val="11"/>
        <color theme="1"/>
        <rFont val="Calibri Light"/>
        <family val="2"/>
        <scheme val="major"/>
      </rPr>
      <t xml:space="preserve"> a total $3 bil, for each of FY22-26, $600 mil. </t>
    </r>
  </si>
  <si>
    <t xml:space="preserve">States, political subdivisions, local gov, Tribes, public port authority, metropolitan planning organization </t>
  </si>
  <si>
    <t>Energy Efficiency and Conservation Block Grant</t>
  </si>
  <si>
    <t>States, Tribes, local gov</t>
  </si>
  <si>
    <t>Rural Water Projects</t>
  </si>
  <si>
    <t>Bureau of Reclamation</t>
  </si>
  <si>
    <r>
      <t xml:space="preserve">Funding for Rural Water will </t>
    </r>
    <r>
      <rPr>
        <b/>
        <i/>
        <sz val="11"/>
        <color theme="1"/>
        <rFont val="Calibri Light"/>
        <family val="2"/>
        <scheme val="major"/>
      </rPr>
      <t>support the seven rural water projects that have already been authorized</t>
    </r>
    <r>
      <rPr>
        <sz val="11"/>
        <color theme="1"/>
        <rFont val="Calibri Light"/>
        <family val="2"/>
        <scheme val="major"/>
      </rPr>
      <t xml:space="preserve"> by an Act of Congress before July 1, 2021, in accordance with the Reclamation Rural Water Supply Act of 2006 (43 U.S.C. 2401 et seq.).</t>
    </r>
  </si>
  <si>
    <t>Existing authorized projects (not for new opportunities)</t>
  </si>
  <si>
    <t>Rural Surface Transportation Grant Program</t>
  </si>
  <si>
    <r>
      <t xml:space="preserve">(23 USC 173) </t>
    </r>
    <r>
      <rPr>
        <b/>
        <i/>
        <sz val="11"/>
        <color theme="1"/>
        <rFont val="Calibri Light"/>
        <family val="2"/>
        <scheme val="major"/>
      </rPr>
      <t>for highway, bridge, or tunnel projects in rural areas</t>
    </r>
    <r>
      <rPr>
        <sz val="11"/>
        <color theme="1"/>
        <rFont val="Calibri Light"/>
        <family val="2"/>
        <scheme val="major"/>
      </rPr>
      <t xml:space="preserve"> (outside an urbanized area with a population of over 200,000). By statute, min grant amount is $25 mil, with exception that not more than 10% of approps in each FY are for grants less than $25 mil. 15% annual approps set-aside for projects in states where rural roadway fatalities as a result of lane departures is greater than national average. In FY22, released under combined MPDG NOFO. </t>
    </r>
    <r>
      <rPr>
        <b/>
        <i/>
        <sz val="11"/>
        <color theme="1"/>
        <rFont val="Calibri Light"/>
        <family val="2"/>
        <scheme val="major"/>
      </rPr>
      <t>Authorized (Highway Trust Fund)</t>
    </r>
    <r>
      <rPr>
        <sz val="11"/>
        <color theme="1"/>
        <rFont val="Calibri Light"/>
        <family val="2"/>
        <scheme val="major"/>
      </rPr>
      <t xml:space="preserve"> a total of $2 bil, or for each of  FY22 $300 mil, FY23 $350 mil, FY24 $400 mil, FY25 $450 mil, and FY26 $500 mil</t>
    </r>
  </si>
  <si>
    <t>State, regional transportation planning , local governments, Tribes</t>
  </si>
  <si>
    <t>Appalachian Development Highway System or Denali Access System Program projects</t>
  </si>
  <si>
    <t>Low Income Home Energy Assistance Program (LIHEAP)</t>
  </si>
  <si>
    <t>Administration for Children and Families</t>
  </si>
  <si>
    <t>Division J, Title VII</t>
  </si>
  <si>
    <t>Formula funding to states/Tribes, to assist eligible low income households with their heating and cooling energy costs, bill payment assistance, energy crisis assistance, weatherization and energy related home repairs. Appropriates $500 mil, or for each of FY22-26 $100 mil</t>
  </si>
  <si>
    <t>States, Tribes, Tribal Housing Authorities; sub-recipients are individuals</t>
  </si>
  <si>
    <t>Charging and Fueling Infrastructure Grants (Community Charging)</t>
  </si>
  <si>
    <r>
      <t xml:space="preserve">(23 USC 151 note) Community Charging Grants, </t>
    </r>
    <r>
      <rPr>
        <b/>
        <i/>
        <sz val="11"/>
        <color theme="1"/>
        <rFont val="Calibri Light"/>
        <family val="2"/>
        <scheme val="major"/>
      </rPr>
      <t>to install electric vehicle charging and alternative fuel in publicly-available locations</t>
    </r>
    <r>
      <rPr>
        <sz val="11"/>
        <color theme="1"/>
        <rFont val="Calibri Light"/>
        <family val="2"/>
        <scheme val="major"/>
      </rPr>
      <t xml:space="preserve">, are </t>
    </r>
    <r>
      <rPr>
        <b/>
        <i/>
        <sz val="11"/>
        <color theme="1"/>
        <rFont val="Calibri Light"/>
        <family val="2"/>
        <scheme val="major"/>
      </rPr>
      <t xml:space="preserve">prioritized for rural areas </t>
    </r>
    <r>
      <rPr>
        <sz val="11"/>
        <color theme="1"/>
        <rFont val="Calibri Light"/>
        <family val="2"/>
        <scheme val="major"/>
      </rPr>
      <t xml:space="preserve">(Urbanized Areas with less than 50,000 people), low and moderate income neighborhoods, and communities with low ratios of private parking or high ratios of multiunit dwellings. </t>
    </r>
    <r>
      <rPr>
        <b/>
        <i/>
        <sz val="11"/>
        <color theme="1"/>
        <rFont val="Calibri Light"/>
        <family val="2"/>
        <scheme val="major"/>
      </rPr>
      <t>Combined Charging and Fueling Infrastructure Grants authorized (Highway Trust Fund)</t>
    </r>
    <r>
      <rPr>
        <sz val="11"/>
        <color theme="1"/>
        <rFont val="Calibri Light"/>
        <family val="2"/>
        <scheme val="major"/>
      </rPr>
      <t xml:space="preserve"> for a total of $2.5 bil, for each of FY22-26 $300 mil, $400 mil, $500 mil, $600 mil, $700 mil; of which, 50% funds for Community Charging grants. </t>
    </r>
  </si>
  <si>
    <t>State or political subdivision of a State, Metropolitan Planning Organization, Local government, Special purpose district or public authority with a transportation function, Tribe, Territory</t>
  </si>
  <si>
    <t>Climate Resilience Regional Challenge</t>
  </si>
  <si>
    <r>
      <t xml:space="preserve">Appropriates $2.6 bil in FY22 to provide direct expenditure, contracts, grants, cooperative agreements, or TA to coastal states, DC, Tribal gov, nonprofits, local gov, and institutions of higher ed to support conservation, climate resilience, and projects that support natural resources that sustain coastal/marine resource dependent communities. The </t>
    </r>
    <r>
      <rPr>
        <b/>
        <i/>
        <sz val="11"/>
        <color theme="1"/>
        <rFont val="Calibri Light"/>
        <family val="2"/>
        <scheme val="major"/>
      </rPr>
      <t>Climate Resilience Regional Challenge is a $575 mil competitive grant program</t>
    </r>
    <r>
      <rPr>
        <sz val="11"/>
        <color theme="1"/>
        <rFont val="Calibri Light"/>
        <family val="2"/>
        <scheme val="major"/>
      </rPr>
      <t xml:space="preserve"> that supports collaborative approaches to coastal resilience at regional scales. </t>
    </r>
    <r>
      <rPr>
        <b/>
        <i/>
        <sz val="11"/>
        <color theme="1"/>
        <rFont val="Calibri Light"/>
        <family val="2"/>
        <scheme val="major"/>
      </rPr>
      <t>Track One is Regional Collaborative Building and Strategy Development</t>
    </r>
    <r>
      <rPr>
        <sz val="11"/>
        <color theme="1"/>
        <rFont val="Calibri Light"/>
        <family val="2"/>
        <scheme val="major"/>
      </rPr>
      <t xml:space="preserve"> (up to $25 mil; anticipate 20-25 awards, between $500,000 and $2 mil each) and </t>
    </r>
    <r>
      <rPr>
        <b/>
        <i/>
        <sz val="11"/>
        <color theme="1"/>
        <rFont val="Calibri Light"/>
        <family val="2"/>
        <scheme val="major"/>
      </rPr>
      <t>Track Two is Implementation of Resilience and Adaptation Actions</t>
    </r>
    <r>
      <rPr>
        <sz val="11"/>
        <color theme="1"/>
        <rFont val="Calibri Light"/>
        <family val="2"/>
        <scheme val="major"/>
      </rPr>
      <t xml:space="preserve"> (up to $550 mil; anticipate 15 awards, between $15-$75 mil each). Application TA avail. LOI due 8/21/23</t>
    </r>
  </si>
  <si>
    <t>Coastal states/territories/local/Tribal gov, nonprofits, and institutions of higher ed</t>
  </si>
  <si>
    <t>Advanced transportation technologies and innovative mobility deployment (ATTAIN)</t>
  </si>
  <si>
    <r>
      <t xml:space="preserve">(23 USC 503c4) </t>
    </r>
    <r>
      <rPr>
        <b/>
        <i/>
        <sz val="11"/>
        <color theme="1"/>
        <rFont val="Calibri Light"/>
        <family val="2"/>
        <scheme val="major"/>
      </rPr>
      <t>to deploy advanced transportation technologies</t>
    </r>
    <r>
      <rPr>
        <sz val="11"/>
        <color theme="1"/>
        <rFont val="Calibri Light"/>
        <family val="2"/>
        <scheme val="major"/>
      </rPr>
      <t xml:space="preserve"> to improve safety/mobility/efficiency/infrastructure ROI. Grants to 5-10 eligible entities each year. </t>
    </r>
    <r>
      <rPr>
        <b/>
        <i/>
        <sz val="11"/>
        <color theme="1"/>
        <rFont val="Calibri Light"/>
        <family val="2"/>
        <scheme val="major"/>
      </rPr>
      <t>Min 20% funds for projects serving rural areas</t>
    </r>
    <r>
      <rPr>
        <sz val="11"/>
        <color theme="1"/>
        <rFont val="Calibri Light"/>
        <family val="2"/>
        <scheme val="major"/>
      </rPr>
      <t xml:space="preserve"> (per FY22 NOFA, area with population less than 50,000 per 2010 Census data). Authorized for each of FY22-26, $60 mil, with funds coming from amounts authorized under 23 USC 503b, 23 USC 503c, and 23 USC 512-518.</t>
    </r>
  </si>
  <si>
    <t>States, local, territories, political subdivisions, multijurisdictional groups, transit agencies</t>
  </si>
  <si>
    <t>20.200</t>
  </si>
  <si>
    <t>Sewer Overflow and Stormwater Reuse Municipal Grants (OSG)</t>
  </si>
  <si>
    <r>
      <t xml:space="preserve">Formula grants for states; passed on to municipalities for projects to control/treat/reuse combined sewer overflows, sanitary sewer overflows, or stormwater. </t>
    </r>
    <r>
      <rPr>
        <b/>
        <i/>
        <sz val="11"/>
        <color theme="1"/>
        <rFont val="Calibri Light"/>
        <family val="2"/>
        <scheme val="major"/>
      </rPr>
      <t>Min 25% of state allocation for projects in rural</t>
    </r>
    <r>
      <rPr>
        <sz val="11"/>
        <color theme="1"/>
        <rFont val="Calibri Light"/>
        <family val="2"/>
        <scheme val="major"/>
      </rPr>
      <t xml:space="preserve"> (population of 10,000 or less) </t>
    </r>
    <r>
      <rPr>
        <b/>
        <i/>
        <sz val="11"/>
        <color theme="1"/>
        <rFont val="Calibri Light"/>
        <family val="2"/>
        <scheme val="major"/>
      </rPr>
      <t>and/or financially distressed</t>
    </r>
    <r>
      <rPr>
        <sz val="11"/>
        <color theme="1"/>
        <rFont val="Calibri Light"/>
        <family val="2"/>
        <scheme val="major"/>
      </rPr>
      <t xml:space="preserve"> (as determined by states) communities, </t>
    </r>
    <r>
      <rPr>
        <b/>
        <i/>
        <sz val="11"/>
        <color theme="1"/>
        <rFont val="Calibri Light"/>
        <family val="2"/>
        <scheme val="major"/>
      </rPr>
      <t>of which min 60% for projects in rural communities</t>
    </r>
    <r>
      <rPr>
        <sz val="11"/>
        <color theme="1"/>
        <rFont val="Calibri Light"/>
        <family val="2"/>
        <scheme val="major"/>
      </rPr>
      <t xml:space="preserve">. In general, 20% cost share requirement but IIJA directs Administrator to work with states to prevent cost-share requirement from being passed on to rural or financially distressed communities. Authorized for a total of $1.4 bil, or $350 mil minimum set-aside for rural and/or financially distressed communities (the total authorization to be split equally between FY22-26). </t>
    </r>
    <r>
      <rPr>
        <b/>
        <i/>
        <sz val="11"/>
        <color theme="1"/>
        <rFont val="Calibri Light"/>
        <family val="2"/>
        <scheme val="major"/>
      </rPr>
      <t xml:space="preserve">No approps in IIJA, but received $43 mil and $50 mil in FY22-23 annual approps </t>
    </r>
  </si>
  <si>
    <t>States; sub-awards to municipalities</t>
  </si>
  <si>
    <t>Rural (10,000 people or less) and financially distressed (defined by states) communities</t>
  </si>
  <si>
    <t>National Rural Transportation Assistance Program</t>
  </si>
  <si>
    <r>
      <t xml:space="preserve">RTAP consists of state formula funding (85% approps) and nationally competitive projects (max 15% approps). The </t>
    </r>
    <r>
      <rPr>
        <b/>
        <i/>
        <sz val="11"/>
        <color theme="1"/>
        <rFont val="Calibri Light"/>
        <family val="2"/>
        <scheme val="major"/>
      </rPr>
      <t>National Rural Transit Assistance Program is essentially a website</t>
    </r>
    <r>
      <rPr>
        <sz val="11"/>
        <color theme="1"/>
        <rFont val="Calibri Light"/>
        <family val="2"/>
        <scheme val="major"/>
      </rPr>
      <t xml:space="preserve"> that supports State Rural Transportation Assistance Program; </t>
    </r>
    <r>
      <rPr>
        <b/>
        <i/>
        <sz val="11"/>
        <color theme="1"/>
        <rFont val="Calibri Light"/>
        <family val="2"/>
        <scheme val="major"/>
      </rPr>
      <t>develops information resources, technical assistance, and training about rural public transportation</t>
    </r>
    <r>
      <rPr>
        <sz val="11"/>
        <color theme="1"/>
        <rFont val="Calibri Light"/>
        <family val="2"/>
        <scheme val="major"/>
      </rPr>
      <t xml:space="preserve">.  RTAP is funded as not more than 2% of approps for Sec 5311 Formula Grants for Rural Areas; </t>
    </r>
    <r>
      <rPr>
        <b/>
        <i/>
        <sz val="11"/>
        <color theme="1"/>
        <rFont val="Calibri Light"/>
        <family val="2"/>
        <scheme val="major"/>
      </rPr>
      <t>set-aside authorized (Mass Transit Account)</t>
    </r>
    <r>
      <rPr>
        <sz val="11"/>
        <color theme="1"/>
        <rFont val="Calibri Light"/>
        <family val="2"/>
        <scheme val="major"/>
      </rPr>
      <t xml:space="preserve"> for a max $91.625 mil in total, or for each of FY22-26, $17.5 mil, $17.9 mil, $18.3 mil, $18.7 mil, and $19.2 mil; of which, RTAP nationally competitive funding is a max of 15% of these authorizations. Last NOFA listed on grants.gov is from 2019; </t>
    </r>
    <r>
      <rPr>
        <b/>
        <i/>
        <sz val="11"/>
        <color theme="1"/>
        <rFont val="Calibri Light"/>
        <family val="2"/>
        <scheme val="major"/>
      </rPr>
      <t xml:space="preserve">FTA recompetes administration of national RTAP every 5 years. </t>
    </r>
  </si>
  <si>
    <t>Nonprofits, Public Higher Ed Institutions</t>
  </si>
  <si>
    <t>Grid Resilience State and Tribal Formula Grant Program</t>
  </si>
  <si>
    <t>40101(d)</t>
  </si>
  <si>
    <r>
      <rPr>
        <b/>
        <i/>
        <sz val="11"/>
        <color theme="1"/>
        <rFont val="Calibri Light"/>
        <family val="2"/>
        <scheme val="major"/>
      </rPr>
      <t>Formula grants to states/Tribes, with subawards to eligible entities to reduce likelihood/consequences of disruptive events</t>
    </r>
    <r>
      <rPr>
        <sz val="11"/>
        <color theme="1"/>
        <rFont val="Calibri Light"/>
        <family val="2"/>
        <scheme val="major"/>
      </rPr>
      <t xml:space="preserve">, incl weatherization, fire-resistant tech/fire prevention systems, monitoring/control tech, undergrounding, utility pole management, hardening of power lines and other systems, etc). Formula based on population, land area (or land area with low ratio of electricity customers per mileage of power lines), probability of disruptive events during previous 10 years (e.g., fire, major disasters/emergencies), number/severity of disruptive events experience since Jan 1, 2011, and total per capita amount of public/private spending during previous 10 years on disruptive event mitigation (priority for those with higher per capita spending). </t>
    </r>
    <r>
      <rPr>
        <b/>
        <i/>
        <sz val="11"/>
        <color theme="1"/>
        <rFont val="Calibri Light"/>
        <family val="2"/>
        <scheme val="major"/>
      </rPr>
      <t>States/Tribes to ensure that subawards to small entities</t>
    </r>
    <r>
      <rPr>
        <sz val="11"/>
        <color theme="1"/>
        <rFont val="Calibri Light"/>
        <family val="2"/>
        <scheme val="major"/>
      </rPr>
      <t xml:space="preserve"> (selling max 4 mil megawatt hrs electricity/year) </t>
    </r>
    <r>
      <rPr>
        <b/>
        <i/>
        <sz val="11"/>
        <color theme="1"/>
        <rFont val="Calibri Light"/>
        <family val="2"/>
        <scheme val="major"/>
      </rPr>
      <t>is not less than percentage of all customers in State/Tribe served by those entities</t>
    </r>
    <r>
      <rPr>
        <sz val="11"/>
        <color theme="1"/>
        <rFont val="Calibri Light"/>
        <family val="2"/>
        <scheme val="major"/>
      </rPr>
      <t>. Fed share 85%. Authorized and appropriated $5 bil, for each of FY22-26 $1 bil, split equally between this program and the private sector version (i.e., $2.5 bil total, $0.5 bil per year avail). Applications for first two years (non-competitive) funding for states due 5/31/23, for Tribes 8/31/23</t>
    </r>
  </si>
  <si>
    <t>Electric grid operator, electricity storage operator, electricity generator, transmission owner/operator, distribution provider, fuel supplier</t>
  </si>
  <si>
    <t>National Oceans and Coastal Security Fund</t>
  </si>
  <si>
    <r>
      <t xml:space="preserve">Appropriates $492 mil total (for each of FY22-26, $98.4 mil) for the </t>
    </r>
    <r>
      <rPr>
        <b/>
        <i/>
        <sz val="11"/>
        <color theme="1"/>
        <rFont val="Calibri Light"/>
        <family val="2"/>
        <scheme val="major"/>
      </rPr>
      <t>National Oceans and Coastal Security [Resilience] Fund</t>
    </r>
    <r>
      <rPr>
        <sz val="11"/>
        <color theme="1"/>
        <rFont val="Calibri Light"/>
        <family val="2"/>
        <scheme val="major"/>
      </rPr>
      <t>, which restores natural infrastructure to protect communities and wildlife habitat. Program is administered by the National Fish and Wildlife Foundation (NFWF) in coordination with NOAA; NFWF was created by Congress as a private conservation grant-maker (they are a 501c3 with a 30-member Board of Directors approved by the Secretary of the Interior). Capacity Building and Planning awards to be ~$100k to $1 mil, while Implementation awards to be $1-10 mil.</t>
    </r>
  </si>
  <si>
    <t>State/local/Tribal gov, nonprofits, institutions of higher ed, private sector</t>
  </si>
  <si>
    <t>CHIPS for America Workforce and Education Fund</t>
  </si>
  <si>
    <t>102(d)</t>
  </si>
  <si>
    <r>
      <t xml:space="preserve">Established at NSF to promote growth of the semiconductor workforce through microelectronics workforce development activities. Appropriates for each of FY23-27, $25 mil, $25 mil, $50 mil, $50 mil, $50 mil. </t>
    </r>
    <r>
      <rPr>
        <b/>
        <i/>
        <sz val="11"/>
        <color theme="1"/>
        <rFont val="Calibri Light"/>
        <family val="2"/>
        <scheme val="major"/>
      </rPr>
      <t>Unclear how money will be/is used; TIP Directorate had an RFI out (due 7/27/23) seeking input on workforce piece</t>
    </r>
    <r>
      <rPr>
        <sz val="11"/>
        <color theme="1"/>
        <rFont val="Calibri Light"/>
        <family val="2"/>
        <scheme val="major"/>
      </rPr>
      <t>. Some CHIPS-funded education programs with open NOFAs (ExLENT, IUSE ITYC)</t>
    </r>
  </si>
  <si>
    <t>CWSRF Emerging Contaminants</t>
  </si>
  <si>
    <r>
      <rPr>
        <b/>
        <i/>
        <sz val="11"/>
        <color theme="1"/>
        <rFont val="Calibri Light"/>
        <family val="2"/>
        <scheme val="major"/>
      </rPr>
      <t>Capitalization grant to address emerging contaminants</t>
    </r>
    <r>
      <rPr>
        <sz val="11"/>
        <color theme="1"/>
        <rFont val="Calibri Light"/>
        <family val="2"/>
        <scheme val="major"/>
      </rPr>
      <t xml:space="preserve">. Appropriates a total of $1 bil, or for FY22, $100 mil and for each of FY23-26, $225 mil. No match required. </t>
    </r>
    <r>
      <rPr>
        <b/>
        <i/>
        <sz val="11"/>
        <color theme="1"/>
        <rFont val="Calibri Light"/>
        <family val="2"/>
        <scheme val="major"/>
      </rPr>
      <t>Optional set-asides</t>
    </r>
    <r>
      <rPr>
        <sz val="11"/>
        <color theme="1"/>
        <rFont val="Calibri Light"/>
        <family val="2"/>
        <scheme val="major"/>
      </rPr>
      <t>:  up to 4% for program admin, up to</t>
    </r>
    <r>
      <rPr>
        <b/>
        <i/>
        <sz val="11"/>
        <color theme="1"/>
        <rFont val="Calibri Light"/>
        <family val="2"/>
        <scheme val="major"/>
      </rPr>
      <t xml:space="preserve"> 2% for TA to rural, small, and Tribal </t>
    </r>
    <r>
      <rPr>
        <sz val="11"/>
        <color theme="1"/>
        <rFont val="Calibri Light"/>
        <family val="2"/>
        <scheme val="major"/>
      </rPr>
      <t xml:space="preserve">treatment works. </t>
    </r>
    <r>
      <rPr>
        <b/>
        <i/>
        <sz val="11"/>
        <color theme="1"/>
        <rFont val="Calibri Light"/>
        <family val="2"/>
        <scheme val="major"/>
      </rPr>
      <t xml:space="preserve">Required:  2% Tribal set-aside </t>
    </r>
    <r>
      <rPr>
        <sz val="11"/>
        <color theme="1"/>
        <rFont val="Calibri Light"/>
        <family val="2"/>
        <scheme val="major"/>
      </rPr>
      <t xml:space="preserve">(CWISA Emerging Contaminants). </t>
    </r>
    <r>
      <rPr>
        <b/>
        <i/>
        <sz val="11"/>
        <color theme="1"/>
        <rFont val="Calibri Light"/>
        <family val="2"/>
        <scheme val="major"/>
      </rPr>
      <t>All funding must be provided as additional subsidization</t>
    </r>
    <r>
      <rPr>
        <sz val="11"/>
        <color theme="1"/>
        <rFont val="Calibri Light"/>
        <family val="2"/>
        <scheme val="major"/>
      </rPr>
      <t xml:space="preserve"> (i.e., principal forgiveness or grants)</t>
    </r>
  </si>
  <si>
    <t>State/Tribes</t>
  </si>
  <si>
    <t>Appropriates $150 mil for the DRA</t>
  </si>
  <si>
    <t>states/nonprofits/private</t>
  </si>
  <si>
    <t>Appropriates $150 mil for the NBRC</t>
  </si>
  <si>
    <t>State, county, local governments, Tribes, nonprofits, higher education insitutitions, Housing authorities</t>
  </si>
  <si>
    <t>Domestic Water Supply Projects</t>
  </si>
  <si>
    <r>
      <t xml:space="preserve">Appropriates $550 mil in FY22 for grants, contracts, or financial assistance agreements for </t>
    </r>
    <r>
      <rPr>
        <b/>
        <i/>
        <sz val="11"/>
        <color theme="1"/>
        <rFont val="Calibri Light"/>
        <family val="2"/>
        <scheme val="major"/>
      </rPr>
      <t>disadvantaged communities</t>
    </r>
    <r>
      <rPr>
        <sz val="11"/>
        <color theme="1"/>
        <rFont val="Calibri Light"/>
        <family val="2"/>
        <scheme val="major"/>
      </rPr>
      <t xml:space="preserve"> (identified at Reclamation's discretion) for </t>
    </r>
    <r>
      <rPr>
        <b/>
        <i/>
        <sz val="11"/>
        <color theme="1"/>
        <rFont val="Calibri Light"/>
        <family val="2"/>
        <scheme val="major"/>
      </rPr>
      <t xml:space="preserve">up to 100% of the cost of planning, design, or construction of water projects </t>
    </r>
    <r>
      <rPr>
        <sz val="11"/>
        <color theme="1"/>
        <rFont val="Calibri Light"/>
        <family val="2"/>
        <scheme val="major"/>
      </rPr>
      <t xml:space="preserve">with the primary purpose of providing </t>
    </r>
    <r>
      <rPr>
        <b/>
        <i/>
        <sz val="11"/>
        <color theme="1"/>
        <rFont val="Calibri Light"/>
        <family val="2"/>
        <scheme val="major"/>
      </rPr>
      <t>domestic water supplies to communities or households that do not have reliable access</t>
    </r>
    <r>
      <rPr>
        <sz val="11"/>
        <color theme="1"/>
        <rFont val="Calibri Light"/>
        <family val="2"/>
        <scheme val="major"/>
      </rPr>
      <t xml:space="preserve"> to domestic water supplies. In May 2023, Reclamation announced </t>
    </r>
    <r>
      <rPr>
        <b/>
        <i/>
        <sz val="11"/>
        <color theme="1"/>
        <rFont val="Calibri Light"/>
        <family val="2"/>
        <scheme val="major"/>
      </rPr>
      <t>$5.5 mil will be made avail to territories</t>
    </r>
    <r>
      <rPr>
        <sz val="11"/>
        <color theme="1"/>
        <rFont val="Calibri Light"/>
        <family val="2"/>
        <scheme val="major"/>
      </rPr>
      <t xml:space="preserve"> (American Samoa, Guam, NMI, and USVI). As of June stakeholder update, </t>
    </r>
    <r>
      <rPr>
        <b/>
        <i/>
        <sz val="11"/>
        <color theme="1"/>
        <rFont val="Calibri Light"/>
        <family val="2"/>
        <scheme val="major"/>
      </rPr>
      <t>Reclamation is developing a program for the remaining funds</t>
    </r>
  </si>
  <si>
    <t>Disadvantaged communities</t>
  </si>
  <si>
    <t>Pilot Program for Continuing Authority Projects in Small or Disadvantaged Communities</t>
  </si>
  <si>
    <t>DoD</t>
  </si>
  <si>
    <t>Army Corps of Engineers</t>
  </si>
  <si>
    <t>Division J, Title III</t>
  </si>
  <si>
    <t>Wildfire Management - Burned Area Rehabilitation</t>
  </si>
  <si>
    <r>
      <rPr>
        <b/>
        <i/>
        <sz val="11"/>
        <color theme="1"/>
        <rFont val="Calibri Light"/>
        <family val="2"/>
        <scheme val="major"/>
      </rPr>
      <t>Direct federal spending</t>
    </r>
    <r>
      <rPr>
        <sz val="11"/>
        <color theme="1"/>
        <rFont val="Calibri Light"/>
        <family val="2"/>
        <scheme val="major"/>
      </rPr>
      <t xml:space="preserve"> to manage early phases of </t>
    </r>
    <r>
      <rPr>
        <b/>
        <i/>
        <sz val="11"/>
        <color theme="1"/>
        <rFont val="Calibri Light"/>
        <family val="2"/>
        <scheme val="major"/>
      </rPr>
      <t>landscape restoration in areas unlikely to recover naturally from wildfire</t>
    </r>
    <r>
      <rPr>
        <sz val="11"/>
        <color theme="1"/>
        <rFont val="Calibri Light"/>
        <family val="2"/>
        <scheme val="major"/>
      </rPr>
      <t xml:space="preserve"> [see Wildfire Management BIL Spend Plan for more details; Interior funding under Sec. 40803 is here broken out by agency spend plan, not the activities as listed in Sec. 40803]</t>
    </r>
  </si>
  <si>
    <t>Rural And Municipal Utility Advances Cybersecurity Grant And Technical Assistance Program</t>
  </si>
  <si>
    <t>Cybersecurity, Energy Security, and Emergency Response</t>
  </si>
  <si>
    <r>
      <t xml:space="preserve">To provide grants and TA to </t>
    </r>
    <r>
      <rPr>
        <b/>
        <i/>
        <sz val="11"/>
        <color theme="1"/>
        <rFont val="Calibri Light"/>
        <family val="2"/>
        <scheme val="major"/>
      </rPr>
      <t xml:space="preserve">protect/detect/respond/recover from cybersecurity threats on electric utilities, </t>
    </r>
    <r>
      <rPr>
        <sz val="11"/>
        <color theme="1"/>
        <rFont val="Calibri Light"/>
        <family val="2"/>
        <scheme val="major"/>
      </rPr>
      <t xml:space="preserve">including rural electric cooperatives. Approps a total of $250 mil, for each of FY22-26 $50 mil. </t>
    </r>
    <r>
      <rPr>
        <b/>
        <i/>
        <sz val="11"/>
        <color theme="1"/>
        <rFont val="Calibri Light"/>
        <family val="2"/>
        <scheme val="major"/>
      </rPr>
      <t>RFI due 12/19/22</t>
    </r>
  </si>
  <si>
    <t>public or private electric utilities</t>
  </si>
  <si>
    <t>Climate-Ready Fisheries</t>
  </si>
  <si>
    <r>
      <t xml:space="preserve">Appropriates $2.6 bil in FY22 to provide direct expenditure, contracts, grants, cooperative agreements, or TA to coastal states, DC, Tribal gov, nonprofits, local gov, and institutions of higher ed to support conservation, climate resilience, and projects that support natural resources that sustain coastal/marine resource dependent communities. </t>
    </r>
    <r>
      <rPr>
        <b/>
        <i/>
        <sz val="11"/>
        <color theme="1"/>
        <rFont val="Calibri Light"/>
        <family val="2"/>
        <scheme val="major"/>
      </rPr>
      <t>$349 mil is earmarked for Climate-Ready Fisheries, with more information to follow</t>
    </r>
    <r>
      <rPr>
        <sz val="11"/>
        <color theme="1"/>
        <rFont val="Calibri Light"/>
        <family val="2"/>
        <scheme val="major"/>
      </rPr>
      <t xml:space="preserve"> [see spending breakdown here:   https://www.fisheries.noaa.gov/national/climate/helping-america-prepare-and-respond-climate-change-under-inflation-reduction-act#:~:text=Climate%2DReady%20Fisheries%20(%24349%20million),-Image&amp;text=Funds%20include%20%24349%20million%20to,tribes%20that%20depend%20on%20it.]</t>
    </r>
  </si>
  <si>
    <t>Legacy Road and Trail Remediation Program</t>
  </si>
  <si>
    <r>
      <rPr>
        <b/>
        <i/>
        <sz val="11"/>
        <color theme="1"/>
        <rFont val="Calibri Light"/>
        <family val="2"/>
        <scheme val="major"/>
      </rPr>
      <t>Direct federal spending</t>
    </r>
    <r>
      <rPr>
        <sz val="11"/>
        <color theme="1"/>
        <rFont val="Calibri Light"/>
        <family val="2"/>
        <scheme val="major"/>
      </rPr>
      <t xml:space="preserve"> on national forests, grasslands, or watersheds (with cooperative agreement). Protect sensitive ecosystems by restoring fish passages, decommissioning unauthorized/closed/temp roads and trails, relocating/repairing roads/trails to increase natural disaster resilience, and converting roads to trails. n.b., the program itself is new but not necessarily the work. Per FS website (linked), some projects are accomplished via employees but many more are possible with partners or contracts. Authorized and appropriated a total of $250 mil, or for each of FY22-26, $50 mil</t>
    </r>
  </si>
  <si>
    <t>Vegetation and Watershed Management Projects</t>
  </si>
  <si>
    <t>23001(a)(2)</t>
  </si>
  <si>
    <r>
      <rPr>
        <b/>
        <i/>
        <sz val="11"/>
        <color theme="1"/>
        <rFont val="Calibri Light"/>
        <family val="2"/>
        <scheme val="major"/>
      </rPr>
      <t>Direct federal spending to enhance ecological restoration</t>
    </r>
    <r>
      <rPr>
        <sz val="11"/>
        <color theme="1"/>
        <rFont val="Calibri Light"/>
        <family val="2"/>
        <scheme val="major"/>
      </rPr>
      <t>, as prescribed in a Water Source Protection Plan or Watershed Restoration Action Plan. National Forests and Grasslands are primary recipients of funding, but Tribes eligible via Tribal Forest Protection Act and other co-stewardship authorities.  Appropriates, for FY22 (avail until FYE 2031) $200 mil</t>
    </r>
  </si>
  <si>
    <r>
      <rPr>
        <b/>
        <i/>
        <sz val="11"/>
        <color theme="1"/>
        <rFont val="Calibri Light"/>
        <family val="2"/>
        <scheme val="major"/>
      </rPr>
      <t>Formula grants for States, Territories, and Tribes; to build capacity</t>
    </r>
    <r>
      <rPr>
        <sz val="11"/>
        <color theme="1"/>
        <rFont val="Calibri Light"/>
        <family val="2"/>
        <scheme val="major"/>
      </rPr>
      <t xml:space="preserve"> for state efforts on </t>
    </r>
    <r>
      <rPr>
        <b/>
        <i/>
        <sz val="11"/>
        <color theme="1"/>
        <rFont val="Calibri Light"/>
        <family val="2"/>
        <scheme val="major"/>
      </rPr>
      <t>broadband adoption</t>
    </r>
    <r>
      <rPr>
        <sz val="11"/>
        <color theme="1"/>
        <rFont val="Calibri Light"/>
        <family val="2"/>
        <scheme val="major"/>
      </rPr>
      <t xml:space="preserve">. Covered populations incl </t>
    </r>
    <r>
      <rPr>
        <b/>
        <i/>
        <sz val="11"/>
        <color theme="1"/>
        <rFont val="Calibri Light"/>
        <family val="2"/>
        <scheme val="major"/>
      </rPr>
      <t xml:space="preserve">individuals who primarily reside in a rural area </t>
    </r>
    <r>
      <rPr>
        <sz val="11"/>
        <color theme="1"/>
        <rFont val="Calibri Light"/>
        <family val="2"/>
        <scheme val="major"/>
      </rPr>
      <t>(defined as any area other than city/town with population greater than 50,000 and any urbanized area continguous and adjacent to the aforementioned; in case of grant, a city/town/incorporated area with population greater than 20,000) .</t>
    </r>
    <r>
      <rPr>
        <b/>
        <i/>
        <sz val="11"/>
        <color theme="1"/>
        <rFont val="Calibri Light"/>
        <family val="2"/>
        <scheme val="major"/>
      </rPr>
      <t xml:space="preserve"> Min 5% of funds to Tribal govs</t>
    </r>
    <r>
      <rPr>
        <sz val="11"/>
        <color theme="1"/>
        <rFont val="Calibri Light"/>
        <family val="2"/>
        <scheme val="major"/>
      </rPr>
      <t xml:space="preserve">, Alaska Native entities, and Native Hawaiian orgs. Authorizes and approps $240 mil for FY22, and for each of FY23-26, $300 mil; then such sums as may be necessary for each FY after (auth only). </t>
    </r>
    <r>
      <rPr>
        <b/>
        <i/>
        <sz val="11"/>
        <color theme="1"/>
        <rFont val="Calibri Light"/>
        <family val="2"/>
        <scheme val="major"/>
      </rPr>
      <t xml:space="preserve"> NOFA anticipated "soon"</t>
    </r>
    <r>
      <rPr>
        <sz val="11"/>
        <color theme="1"/>
        <rFont val="Calibri Light"/>
        <family val="2"/>
        <scheme val="major"/>
      </rPr>
      <t>; RFI closed 5/1/23</t>
    </r>
  </si>
  <si>
    <t>Wildfire Management - Preparedness</t>
  </si>
  <si>
    <t>Marine Debris - National Ocean Service</t>
  </si>
  <si>
    <t>Coastal Tribes, state/local gov, institutions of higher ed, nonprofits, private</t>
  </si>
  <si>
    <t>Wildfire Monitoring</t>
  </si>
  <si>
    <t>Appropriates $75 mil for the Denali Commission. In Sec. 11507 of IIJA, authorizes $100 mil total, or for each of FY22-26 $20 mil, for the Denali Access System Program, the Commission's transportation program</t>
  </si>
  <si>
    <t>Small and Disadvantaged Community Analysis, CWA and SDWA Programs</t>
  </si>
  <si>
    <r>
      <t xml:space="preserve">Requires </t>
    </r>
    <r>
      <rPr>
        <b/>
        <i/>
        <sz val="11"/>
        <color theme="1"/>
        <rFont val="Calibri Light"/>
        <family val="2"/>
        <scheme val="major"/>
      </rPr>
      <t>EPA to carry out an analysis</t>
    </r>
    <r>
      <rPr>
        <sz val="11"/>
        <color theme="1"/>
        <rFont val="Calibri Light"/>
        <family val="2"/>
        <scheme val="major"/>
      </rPr>
      <t xml:space="preserve"> of Clean Water Act (CWA) and Safe Drinking Water Act (SDWA) programs' historical distributions of </t>
    </r>
    <r>
      <rPr>
        <b/>
        <i/>
        <sz val="11"/>
        <color theme="1"/>
        <rFont val="Calibri Light"/>
        <family val="2"/>
        <scheme val="major"/>
      </rPr>
      <t>funds to small and disadvantaged communities and new ways to improve program funds' distribution to low-income, rural, minority, and Tribal communities</t>
    </r>
    <r>
      <rPr>
        <sz val="11"/>
        <color theme="1"/>
        <rFont val="Calibri Light"/>
        <family val="2"/>
        <scheme val="major"/>
      </rPr>
      <t xml:space="preserve"> (in accordance with E.O. 12898, from 1994) </t>
    </r>
  </si>
  <si>
    <t>Appropriates $5 mil for the SCRC</t>
  </si>
  <si>
    <t>private sector, nonprofits, gov</t>
  </si>
  <si>
    <t>Appropriates $1.25 mil for the SBRC (this is the first appropriations for the commission; per CRS report, expected to begin operations in FY23)</t>
  </si>
  <si>
    <r>
      <t>DLTB:</t>
    </r>
    <r>
      <rPr>
        <i/>
        <u/>
        <sz val="11"/>
        <color theme="10"/>
        <rFont val="Calibri Light"/>
        <family val="2"/>
        <scheme val="major"/>
      </rPr>
      <t xml:space="preserve"> </t>
    </r>
    <r>
      <rPr>
        <b/>
        <i/>
        <u/>
        <sz val="11"/>
        <color theme="10"/>
        <rFont val="Calibri Light"/>
        <family val="2"/>
        <scheme val="major"/>
      </rPr>
      <t>Broadband Loans</t>
    </r>
  </si>
  <si>
    <r>
      <t>The</t>
    </r>
    <r>
      <rPr>
        <b/>
        <i/>
        <sz val="11"/>
        <color theme="1"/>
        <rFont val="Calibri Light"/>
        <family val="2"/>
        <scheme val="major"/>
      </rPr>
      <t xml:space="preserve"> Rural Broadband Access Loan and Loan Guarantee Program</t>
    </r>
    <r>
      <rPr>
        <sz val="11"/>
        <color theme="1"/>
        <rFont val="Calibri Light"/>
        <family val="2"/>
        <scheme val="major"/>
      </rPr>
      <t xml:space="preserve"> (Broadband Program) makes loans and loan guarantees to finance construction, improvement, or acquisition of facilities/equipment needed to provide high speed broadband service in eligible rural areas. $74 mil appropriated for cost of broadband loans. The Secretary may transfer funds appropriated to IIJA DLTB ReConnect and IIJA DLTB Broadband Loans between the two programs as needed to accomodate demand, given Congressional approval </t>
    </r>
  </si>
  <si>
    <t>Cooperatives, private sector, state or local government, Tribes</t>
  </si>
  <si>
    <r>
      <t xml:space="preserve">State Digital Equity </t>
    </r>
    <r>
      <rPr>
        <b/>
        <i/>
        <u/>
        <sz val="11"/>
        <color theme="10"/>
        <rFont val="Calibri Light"/>
        <family val="2"/>
        <scheme val="major"/>
      </rPr>
      <t>Planning Grant</t>
    </r>
  </si>
  <si>
    <r>
      <t>Formula grants for States etc to develop digital equity plans. Min 5% of funds to Tribal govs</t>
    </r>
    <r>
      <rPr>
        <sz val="11"/>
        <color theme="1"/>
        <rFont val="Calibri Light"/>
        <family val="2"/>
        <scheme val="major"/>
      </rPr>
      <t>, Alaska Native entities, and Native Hawaiian orgs</t>
    </r>
    <r>
      <rPr>
        <b/>
        <i/>
        <sz val="11"/>
        <color theme="1"/>
        <rFont val="Calibri Light"/>
        <family val="2"/>
        <scheme val="major"/>
      </rPr>
      <t xml:space="preserve">. </t>
    </r>
    <r>
      <rPr>
        <sz val="11"/>
        <color theme="1"/>
        <rFont val="Calibri Light"/>
        <family val="2"/>
        <scheme val="major"/>
      </rPr>
      <t>Required if state wants to make pass-through grants, and to incl identification of barriers to digital equity faced by covered populations. Authorizes and approps $60 mil for FY22.</t>
    </r>
    <r>
      <rPr>
        <b/>
        <i/>
        <sz val="11"/>
        <color theme="1"/>
        <rFont val="Calibri Light"/>
        <family val="2"/>
        <scheme val="major"/>
      </rPr>
      <t xml:space="preserve"> NOFA closed July 2022</t>
    </r>
  </si>
  <si>
    <t xml:space="preserve">Consumer Recycling Education and Outreach Grant Program; Federal Procurement </t>
  </si>
  <si>
    <r>
      <rPr>
        <b/>
        <i/>
        <sz val="11"/>
        <color theme="1"/>
        <rFont val="Calibri Light"/>
        <family val="2"/>
        <scheme val="major"/>
      </rPr>
      <t>Competitive grants to improve residental/community recycling program effectiveness</t>
    </r>
    <r>
      <rPr>
        <sz val="11"/>
        <color theme="1"/>
        <rFont val="Calibri Light"/>
        <family val="2"/>
        <scheme val="major"/>
      </rPr>
      <t xml:space="preserve"> via public education/outreach. </t>
    </r>
    <r>
      <rPr>
        <b/>
        <i/>
        <sz val="11"/>
        <color theme="1"/>
        <rFont val="Calibri Light"/>
        <family val="2"/>
        <scheme val="major"/>
      </rPr>
      <t>Min 20% set-aside for low-income</t>
    </r>
    <r>
      <rPr>
        <sz val="11"/>
        <color theme="1"/>
        <rFont val="Calibri Light"/>
        <family val="2"/>
        <scheme val="major"/>
      </rPr>
      <t xml:space="preserve"> (median household income at/below 200% federal poverty level), </t>
    </r>
    <r>
      <rPr>
        <b/>
        <i/>
        <sz val="11"/>
        <color theme="1"/>
        <rFont val="Calibri Light"/>
        <family val="2"/>
        <scheme val="major"/>
      </rPr>
      <t>rural</t>
    </r>
    <r>
      <rPr>
        <sz val="11"/>
        <color theme="1"/>
        <rFont val="Calibri Light"/>
        <family val="2"/>
        <scheme val="major"/>
      </rPr>
      <t xml:space="preserve"> (local areas with populations of 50,000 or less and limited access to resources commonly found in metro areas OR community network areas as selected by Rural Partners Network), </t>
    </r>
    <r>
      <rPr>
        <b/>
        <i/>
        <sz val="11"/>
        <color theme="1"/>
        <rFont val="Calibri Light"/>
        <family val="2"/>
        <scheme val="major"/>
      </rPr>
      <t>or Native American communities</t>
    </r>
    <r>
      <rPr>
        <sz val="11"/>
        <color theme="1"/>
        <rFont val="Calibri Light"/>
        <family val="2"/>
        <scheme val="major"/>
      </rPr>
      <t xml:space="preserve">. In FY23 NOFA, split available funding into two tracks, one for disadvantaged (40% funding) and all others; </t>
    </r>
    <r>
      <rPr>
        <b/>
        <i/>
        <sz val="11"/>
        <color theme="1"/>
        <rFont val="Calibri Light"/>
        <family val="2"/>
        <scheme val="major"/>
      </rPr>
      <t>defined disadvantaged as being in Indian country</t>
    </r>
    <r>
      <rPr>
        <sz val="11"/>
        <color theme="1"/>
        <rFont val="Calibri Light"/>
        <family val="2"/>
        <scheme val="major"/>
      </rPr>
      <t xml:space="preserve"> </t>
    </r>
    <r>
      <rPr>
        <b/>
        <i/>
        <sz val="11"/>
        <color theme="1"/>
        <rFont val="Calibri Light"/>
        <family val="2"/>
        <scheme val="major"/>
      </rPr>
      <t>or</t>
    </r>
    <r>
      <rPr>
        <sz val="11"/>
        <color theme="1"/>
        <rFont val="Calibri Light"/>
        <family val="2"/>
        <scheme val="major"/>
      </rPr>
      <t xml:space="preserve"> Census-defined </t>
    </r>
    <r>
      <rPr>
        <b/>
        <i/>
        <sz val="11"/>
        <color theme="1"/>
        <rFont val="Calibri Light"/>
        <family val="2"/>
        <scheme val="major"/>
      </rPr>
      <t xml:space="preserve">rural community </t>
    </r>
    <r>
      <rPr>
        <sz val="11"/>
        <color theme="1"/>
        <rFont val="Calibri Light"/>
        <family val="2"/>
        <scheme val="major"/>
      </rPr>
      <t>at/above 65th percentile for low income and has 80%+ people aged 15+ not enrolled in higher education, among others. However, the 20% set-aside to come from both tracks.  Authorized and appropriated a total of $75 mil, or for each of FY22-26, $15 mil</t>
    </r>
  </si>
  <si>
    <t>State/local/Tribal gov, nonprofits</t>
  </si>
  <si>
    <t>Recreation Sites (Management)</t>
  </si>
  <si>
    <t>Interior/USDA</t>
  </si>
  <si>
    <t>e) Recreation Sites</t>
  </si>
  <si>
    <r>
      <rPr>
        <b/>
        <i/>
        <sz val="11"/>
        <color theme="1"/>
        <rFont val="Calibri Light"/>
        <family val="2"/>
        <scheme val="major"/>
      </rPr>
      <t xml:space="preserve">Direct federal spending, to maintain recreation sites on federal land </t>
    </r>
    <r>
      <rPr>
        <sz val="11"/>
        <color theme="1"/>
        <rFont val="Calibri Light"/>
        <family val="2"/>
        <scheme val="major"/>
      </rPr>
      <t xml:space="preserve">(incl Indian forest land or rangeland). Authorizes and appropriates $100 mil, of which $45 mil for Interior, $35 mil for USDA to use at recreation sites that experience visitation beyond current capacity, and $20 mil for maintenace of public use cabins on Ntl Forest System land ($5 mil of which can be used for s&amp;e). </t>
    </r>
  </si>
  <si>
    <t>Coastal Zone Management</t>
  </si>
  <si>
    <r>
      <t xml:space="preserve">Appropriates $207 mil total (for each of FY22-26, $41.4 mil) for </t>
    </r>
    <r>
      <rPr>
        <b/>
        <i/>
        <sz val="11"/>
        <color theme="1"/>
        <rFont val="Calibri Light"/>
        <family val="2"/>
        <scheme val="major"/>
      </rPr>
      <t>Coastal Zone Management Act habitat restoration projects</t>
    </r>
    <r>
      <rPr>
        <sz val="11"/>
        <color theme="1"/>
        <rFont val="Calibri Light"/>
        <family val="2"/>
        <scheme val="major"/>
      </rPr>
      <t>. All proposed projects must be located within a state's Coastal Zone Management Program Boundary. In the FY23 NOFA, habitat restoration engineering/design/planning awards range from $200k-$500k, habitat restoration from $2-6 mil, and land conservation from $1-4 mil. Further, NOAA intends to allocate min 10% funding towards projects that target engagement/partnership with underserved communities, given sufficient demand.</t>
    </r>
  </si>
  <si>
    <t>Coastal state/territory CZM Program; sub-applicant awards possible but not necessarily required</t>
  </si>
  <si>
    <t>Capital Improvement and Maintenance - Temporary Roads</t>
  </si>
  <si>
    <t>Capital Improvement And Maintenance</t>
  </si>
  <si>
    <r>
      <rPr>
        <b/>
        <i/>
        <sz val="11"/>
        <color theme="1"/>
        <rFont val="Calibri Light"/>
        <family val="2"/>
        <scheme val="major"/>
      </rPr>
      <t>Direct federal spending</t>
    </r>
    <r>
      <rPr>
        <sz val="11"/>
        <color theme="1"/>
        <rFont val="Calibri Light"/>
        <family val="2"/>
        <scheme val="major"/>
      </rPr>
      <t xml:space="preserve"> for </t>
    </r>
    <r>
      <rPr>
        <b/>
        <i/>
        <sz val="11"/>
        <color theme="1"/>
        <rFont val="Calibri Light"/>
        <family val="2"/>
        <scheme val="major"/>
      </rPr>
      <t>construction of temporary roads</t>
    </r>
    <r>
      <rPr>
        <sz val="11"/>
        <color theme="1"/>
        <rFont val="Calibri Light"/>
        <family val="2"/>
        <scheme val="major"/>
      </rPr>
      <t xml:space="preserve"> or reconstruction/maintenance of roads to</t>
    </r>
    <r>
      <rPr>
        <b/>
        <i/>
        <sz val="11"/>
        <color theme="1"/>
        <rFont val="Calibri Light"/>
        <family val="2"/>
        <scheme val="major"/>
      </rPr>
      <t xml:space="preserve"> facilitate forest restoration and wildfire risk management</t>
    </r>
  </si>
  <si>
    <t>Climate-Ready Workforce</t>
  </si>
  <si>
    <r>
      <t xml:space="preserve">Appropriates $2.6 bil in FY22 to provide direct expenditure, contracts, grants, cooperative agreements, or TA to coastal states, DC, Tribal gov, nonprofits, local gov, and institutions of higher ed to support conservation, climate resilience, and projects that support natural resources that sustain coastal/marine resource dependent communities. </t>
    </r>
    <r>
      <rPr>
        <b/>
        <i/>
        <sz val="11"/>
        <color theme="1"/>
        <rFont val="Calibri Light"/>
        <family val="2"/>
        <scheme val="major"/>
      </rPr>
      <t>Climate-Ready Workforce will invest ~$60 mil</t>
    </r>
    <r>
      <rPr>
        <sz val="11"/>
        <color theme="1"/>
        <rFont val="Calibri Light"/>
        <family val="2"/>
        <scheme val="major"/>
      </rPr>
      <t xml:space="preserve"> in programs to place people into good jobs that advance climate resilience. Funding for both program design and implementation. Anticipate 10-20 awards of $500,000 to $10 mil each. Pre-application TA avail. LOI due 11/30/23</t>
    </r>
  </si>
  <si>
    <t>Coastal state/tribal/local gov, nonprofits, institutions of higher ed</t>
  </si>
  <si>
    <t>Collaborative Forest Landscape Restoration Program</t>
  </si>
  <si>
    <r>
      <t xml:space="preserve">(16 USC 7303) </t>
    </r>
    <r>
      <rPr>
        <b/>
        <i/>
        <sz val="11"/>
        <color theme="1"/>
        <rFont val="Calibri Light"/>
        <family val="2"/>
        <scheme val="major"/>
      </rPr>
      <t>Direct federal spending</t>
    </r>
    <r>
      <rPr>
        <sz val="11"/>
        <color theme="1"/>
        <rFont val="Calibri Light"/>
        <family val="2"/>
        <scheme val="major"/>
      </rPr>
      <t>. Uses collaborative, science based approaches to enhance forest and watershed health, reduce risk from uncharacteristic wildfire, and provide benefits to rural economies. Projects are submitted by, comprised primarily of, and cover costs only for National Forest System lands. Authorized and appropriated $100 mil</t>
    </r>
  </si>
  <si>
    <t>Pilot Programs on Projects in Rural Communities and Economically Disadvantaged Communities</t>
  </si>
  <si>
    <t>Army Corps of Engineers, Civil Works</t>
  </si>
  <si>
    <r>
      <t xml:space="preserve">Section 118 Of Water Resources Development Act of 2020 (i.e., PL 116-260 (FY2021 Consolidated Approps)) authorized USACE to implement pilot programs for flood risk management and hurricane/storm damage risk reduction projects for rural communities and economically disadvantaged communities. </t>
    </r>
    <r>
      <rPr>
        <b/>
        <u/>
        <sz val="11"/>
        <color theme="1"/>
        <rFont val="Calibri Light"/>
        <family val="2"/>
        <scheme val="major"/>
      </rPr>
      <t>Reduction Study Pilot Program</t>
    </r>
    <r>
      <rPr>
        <sz val="11"/>
        <color theme="1"/>
        <rFont val="Calibri Light"/>
        <family val="2"/>
        <scheme val="major"/>
      </rPr>
      <t xml:space="preserve">:  to select </t>
    </r>
    <r>
      <rPr>
        <b/>
        <i/>
        <sz val="11"/>
        <color theme="1"/>
        <rFont val="Calibri Light"/>
        <family val="2"/>
        <scheme val="major"/>
      </rPr>
      <t>10 feasibility studies for economically disadvantaged communities</t>
    </r>
    <r>
      <rPr>
        <sz val="11"/>
        <color theme="1"/>
        <rFont val="Calibri Light"/>
        <family val="2"/>
        <scheme val="major"/>
      </rPr>
      <t xml:space="preserve">, with selection criteria to incl percentage of people living in poverty in county/counties vs in the state, percentage of families with income above poverty threshold but below average household income in the county/counties vs in the state, percentage of population that identifies as belonging to a minority or indigenous group vs in the state, and whether project addresses flooding/hurricane/storm effects that have a </t>
    </r>
    <r>
      <rPr>
        <b/>
        <i/>
        <sz val="11"/>
        <color theme="1"/>
        <rFont val="Calibri Light"/>
        <family val="2"/>
        <scheme val="major"/>
      </rPr>
      <t>disproportionate impact on a rural community</t>
    </r>
    <r>
      <rPr>
        <sz val="11"/>
        <color theme="1"/>
        <rFont val="Calibri Light"/>
        <family val="2"/>
        <scheme val="major"/>
      </rPr>
      <t xml:space="preserve">, a minority community, or a Tribe. 100% federal cost. </t>
    </r>
    <r>
      <rPr>
        <b/>
        <u/>
        <sz val="11"/>
        <color theme="1"/>
        <rFont val="Calibri Light"/>
        <family val="2"/>
        <scheme val="major"/>
      </rPr>
      <t>Recommendations Pilot Program</t>
    </r>
    <r>
      <rPr>
        <sz val="11"/>
        <color theme="1"/>
        <rFont val="Calibri Light"/>
        <family val="2"/>
        <scheme val="major"/>
      </rPr>
      <t xml:space="preserve">:  to </t>
    </r>
    <r>
      <rPr>
        <b/>
        <i/>
        <sz val="11"/>
        <color theme="1"/>
        <rFont val="Calibri Light"/>
        <family val="2"/>
        <scheme val="major"/>
      </rPr>
      <t>recommend up to 10 projects to Congress</t>
    </r>
    <r>
      <rPr>
        <sz val="11"/>
        <color theme="1"/>
        <rFont val="Calibri Light"/>
        <family val="2"/>
        <scheme val="major"/>
      </rPr>
      <t xml:space="preserve">, without demonstrating that the project is justified solely by national economic development benefits, if a) the project </t>
    </r>
    <r>
      <rPr>
        <b/>
        <i/>
        <sz val="11"/>
        <color theme="1"/>
        <rFont val="Calibri Light"/>
        <family val="2"/>
        <scheme val="major"/>
      </rPr>
      <t>serves an economically disadvantaged or rural community</t>
    </r>
    <r>
      <rPr>
        <sz val="11"/>
        <color theme="1"/>
        <rFont val="Calibri Light"/>
        <family val="2"/>
        <scheme val="major"/>
      </rPr>
      <t xml:space="preserve">, b) the long-term life safety, economic viability, and environmental stability of the community would be threatened without the project, and c) the project is consistent with 33 USC 701a. No implementation guidance yet on USACE website. </t>
    </r>
    <r>
      <rPr>
        <b/>
        <i/>
        <sz val="11"/>
        <color theme="1"/>
        <rFont val="Calibri Light"/>
        <family val="2"/>
        <scheme val="major"/>
      </rPr>
      <t>IIJA appropriates $30 mil to initiate/complete studies in pilot programs, and states that limitation on number of studies does not apply</t>
    </r>
    <r>
      <rPr>
        <sz val="11"/>
        <color theme="1"/>
        <rFont val="Calibri Light"/>
        <family val="2"/>
        <scheme val="major"/>
      </rPr>
      <t>. IIJA further says that within 60 days of enactment of Act, congressional approps committees must be briefed on detailed spend plan, incl list of project locations and new studies selected</t>
    </r>
  </si>
  <si>
    <r>
      <t xml:space="preserve">State Digital Equity </t>
    </r>
    <r>
      <rPr>
        <b/>
        <i/>
        <u/>
        <sz val="11"/>
        <color theme="10"/>
        <rFont val="Calibri Light"/>
        <family val="2"/>
        <scheme val="major"/>
      </rPr>
      <t>Competitive Grant</t>
    </r>
  </si>
  <si>
    <r>
      <rPr>
        <b/>
        <i/>
        <sz val="11"/>
        <color theme="1"/>
        <rFont val="Calibri Light"/>
        <family val="2"/>
        <scheme val="major"/>
      </rPr>
      <t>Competitive grants for non-state entitites</t>
    </r>
    <r>
      <rPr>
        <sz val="11"/>
        <color theme="1"/>
        <rFont val="Calibri Light"/>
        <family val="2"/>
        <scheme val="major"/>
      </rPr>
      <t xml:space="preserve"> to </t>
    </r>
    <r>
      <rPr>
        <b/>
        <i/>
        <sz val="11"/>
        <color theme="1"/>
        <rFont val="Calibri Light"/>
        <family val="2"/>
        <scheme val="major"/>
      </rPr>
      <t xml:space="preserve">implement digital equity projects. </t>
    </r>
    <r>
      <rPr>
        <sz val="11"/>
        <color theme="1"/>
        <rFont val="Calibri Light"/>
        <family val="2"/>
        <scheme val="major"/>
      </rPr>
      <t xml:space="preserve">Covered populations incl </t>
    </r>
    <r>
      <rPr>
        <b/>
        <i/>
        <sz val="11"/>
        <color theme="1"/>
        <rFont val="Calibri Light"/>
        <family val="2"/>
        <scheme val="major"/>
      </rPr>
      <t>individuals who primarily reside in a rural area</t>
    </r>
    <r>
      <rPr>
        <sz val="11"/>
        <color theme="1"/>
        <rFont val="Calibri Light"/>
        <family val="2"/>
        <scheme val="major"/>
      </rPr>
      <t xml:space="preserve"> (defined as any area other than city/town with population greater than 50,000 and any urbanized area continguous and adjacent to the aforementioned; in case of grant, a city/town/incorporated area with population greater than 20,000). </t>
    </r>
    <r>
      <rPr>
        <b/>
        <i/>
        <sz val="11"/>
        <color theme="1"/>
        <rFont val="Calibri Light"/>
        <family val="2"/>
        <scheme val="major"/>
      </rPr>
      <t>Min 5% of funds to Tribes,</t>
    </r>
    <r>
      <rPr>
        <sz val="11"/>
        <color theme="1"/>
        <rFont val="Calibri Light"/>
        <family val="2"/>
        <scheme val="major"/>
      </rPr>
      <t xml:space="preserve"> Alaska Native entities, and native Hawaiian orgs. Authorizes and approps a total of $1.25 bil, or for each of FY22-26, $250 mil; then such sums as may be necessary for each FY after (auth only). </t>
    </r>
    <r>
      <rPr>
        <b/>
        <i/>
        <sz val="11"/>
        <color theme="1"/>
        <rFont val="Calibri Light"/>
        <family val="2"/>
        <scheme val="major"/>
      </rPr>
      <t>NOFA anticipated "soon"</t>
    </r>
    <r>
      <rPr>
        <sz val="11"/>
        <color theme="1"/>
        <rFont val="Calibri Light"/>
        <family val="2"/>
        <scheme val="major"/>
      </rPr>
      <t>; RFI closed 5/1/23</t>
    </r>
  </si>
  <si>
    <t>Local Education Agency; State, county, local governments, Tribes, nonprofits</t>
  </si>
  <si>
    <t>Petition based on financial need</t>
  </si>
  <si>
    <t>Rural And Tribal Assistance Pilot Program</t>
  </si>
  <si>
    <t>National Surface Transportation and Innovative Finance Bureau (Build America Bureau)</t>
  </si>
  <si>
    <t>Rural And Tribal Infrastructure Advancement</t>
  </si>
  <si>
    <r>
      <rPr>
        <b/>
        <i/>
        <sz val="11"/>
        <color theme="1"/>
        <rFont val="Calibri Light"/>
        <family val="2"/>
        <scheme val="major"/>
      </rPr>
      <t>Competitive funding for rural local gov and Tribes</t>
    </r>
    <r>
      <rPr>
        <sz val="11"/>
        <color theme="1"/>
        <rFont val="Calibri Light"/>
        <family val="2"/>
        <scheme val="major"/>
      </rPr>
      <t xml:space="preserve"> (outside of an urbanized area with a population of more than 150,000)</t>
    </r>
    <r>
      <rPr>
        <b/>
        <i/>
        <sz val="11"/>
        <color theme="1"/>
        <rFont val="Calibri Light"/>
        <family val="2"/>
        <scheme val="major"/>
      </rPr>
      <t xml:space="preserve"> to hire staff or firms to provide financial, technical, and legal assistance to evaluate potential DOT infrastructure projects</t>
    </r>
    <r>
      <rPr>
        <sz val="11"/>
        <color theme="1"/>
        <rFont val="Calibri Light"/>
        <family val="2"/>
        <scheme val="major"/>
      </rPr>
      <t xml:space="preserve"> reasonably expected to be eligible to receive funding for; and to assist with development-phase activities. </t>
    </r>
    <r>
      <rPr>
        <b/>
        <i/>
        <sz val="11"/>
        <color theme="1"/>
        <rFont val="Calibri Light"/>
        <family val="2"/>
        <scheme val="major"/>
      </rPr>
      <t>Secretary may use any amount made available to provide credit assistance under an eligible program</t>
    </r>
    <r>
      <rPr>
        <sz val="11"/>
        <color theme="1"/>
        <rFont val="Calibri Light"/>
        <family val="2"/>
        <scheme val="major"/>
      </rPr>
      <t xml:space="preserve"> [49 USC 116(d)(1) subparagraph A or B, 49 USC 118(d)(3)(A), or 49 USC CHAPTER 67] that is not otherwise obligated, but the </t>
    </r>
    <r>
      <rPr>
        <b/>
        <i/>
        <sz val="11"/>
        <color theme="1"/>
        <rFont val="Calibri Light"/>
        <family val="2"/>
        <scheme val="major"/>
      </rPr>
      <t>pilot program is authorized, in each of FY22-26, for not more than $1.6 mil, $1.8 mil, $2 mil, $2.2 mil, and $2.4 mil</t>
    </r>
    <r>
      <rPr>
        <sz val="11"/>
        <color theme="1"/>
        <rFont val="Calibri Light"/>
        <family val="2"/>
        <scheme val="major"/>
      </rPr>
      <t xml:space="preserve">. Not more than 20% of funds to be used for projects in a single state during that FY, and program sunsets 5 years from date of bill enactment. </t>
    </r>
    <r>
      <rPr>
        <b/>
        <i/>
        <sz val="11"/>
        <color theme="1"/>
        <rFont val="Calibri Light"/>
        <family val="2"/>
        <scheme val="major"/>
      </rPr>
      <t>FY23</t>
    </r>
    <r>
      <rPr>
        <sz val="11"/>
        <color theme="1"/>
        <rFont val="Calibri Light"/>
        <family val="2"/>
        <scheme val="major"/>
      </rPr>
      <t xml:space="preserve"> </t>
    </r>
    <r>
      <rPr>
        <b/>
        <i/>
        <sz val="11"/>
        <color theme="1"/>
        <rFont val="Calibri Light"/>
        <family val="2"/>
        <scheme val="major"/>
      </rPr>
      <t xml:space="preserve">NOFA makes $3.4 mil avail </t>
    </r>
    <r>
      <rPr>
        <sz val="11"/>
        <color theme="1"/>
        <rFont val="Calibri Light"/>
        <family val="2"/>
        <scheme val="major"/>
      </rPr>
      <t xml:space="preserve">(two years of funding), </t>
    </r>
    <r>
      <rPr>
        <b/>
        <i/>
        <sz val="11"/>
        <color theme="1"/>
        <rFont val="Calibri Light"/>
        <family val="2"/>
        <scheme val="major"/>
      </rPr>
      <t>inclusive of $1.6 mil set-aside for Tribal entities ($800,000 for each FY)</t>
    </r>
    <r>
      <rPr>
        <sz val="11"/>
        <color theme="1"/>
        <rFont val="Calibri Light"/>
        <family val="2"/>
        <scheme val="major"/>
      </rPr>
      <t xml:space="preserve">, with </t>
    </r>
    <r>
      <rPr>
        <b/>
        <i/>
        <sz val="11"/>
        <color theme="1"/>
        <rFont val="Calibri Light"/>
        <family val="2"/>
        <scheme val="major"/>
      </rPr>
      <t>application reviews/awards occurring on first-come, first-served basis</t>
    </r>
    <r>
      <rPr>
        <sz val="11"/>
        <color theme="1"/>
        <rFont val="Calibri Light"/>
        <family val="2"/>
        <scheme val="major"/>
      </rPr>
      <t>; application intake opens 8/14/23</t>
    </r>
  </si>
  <si>
    <t>Local governments, states, Tribes</t>
  </si>
  <si>
    <t>Wildland Fire Slip-on Tanker Pilot Program</t>
  </si>
  <si>
    <t>40803(c)(5)</t>
  </si>
  <si>
    <r>
      <t xml:space="preserve">Housed within the Wildfire Preparedness program, this </t>
    </r>
    <r>
      <rPr>
        <b/>
        <i/>
        <sz val="11"/>
        <color theme="1"/>
        <rFont val="Calibri Light"/>
        <family val="2"/>
        <scheme val="major"/>
      </rPr>
      <t>pilot program is to provide financial assistance to local govs and Tribal nations to acquire slip-on tanker units</t>
    </r>
    <r>
      <rPr>
        <sz val="11"/>
        <color theme="1"/>
        <rFont val="Calibri Light"/>
        <family val="2"/>
        <scheme val="major"/>
      </rPr>
      <t xml:space="preserve"> to establish fleets of vehicles that can be quickly converted to </t>
    </r>
    <r>
      <rPr>
        <b/>
        <i/>
        <sz val="11"/>
        <color theme="1"/>
        <rFont val="Calibri Light"/>
        <family val="2"/>
        <scheme val="major"/>
      </rPr>
      <t>respond to wildland fires</t>
    </r>
    <r>
      <rPr>
        <sz val="11"/>
        <color theme="1"/>
        <rFont val="Calibri Light"/>
        <family val="2"/>
        <scheme val="major"/>
      </rPr>
      <t xml:space="preserve"> [a slip-on unit consists of tank, pump, and hose and can fit in the bed of a standard pickup truck or similar vehicle]. Authorized $50 mil. Appropriations of $1.055 bil for the entire Sec 40803 (out of a total $3.369 bil authorized), of which $327 mil for FY22 and $182 mil for each of FY23-26. No info on program development to date.</t>
    </r>
  </si>
  <si>
    <t>Local gov, Tribes</t>
  </si>
  <si>
    <t>Low Emissions Electricity Program</t>
  </si>
  <si>
    <r>
      <t xml:space="preserve">[creates 42 USC 7435, Section 135 of Clean Air Act] Appropriates for FY22 (avail until FYE 2031) $87 mil total for a program to reduce greenhouse gas emissions that result from domestic electricity generation and use. Specifically, $17 mil for education, TA, and partnerships within </t>
    </r>
    <r>
      <rPr>
        <b/>
        <sz val="11"/>
        <color theme="1"/>
        <rFont val="Calibri Light"/>
        <family val="2"/>
        <scheme val="major"/>
      </rPr>
      <t xml:space="preserve">low-income and disadvantaged communities </t>
    </r>
    <r>
      <rPr>
        <sz val="11"/>
        <color theme="1"/>
        <rFont val="Calibri Light"/>
        <family val="2"/>
        <scheme val="major"/>
      </rPr>
      <t xml:space="preserve">and $17 mil for outreach/TA to State, </t>
    </r>
    <r>
      <rPr>
        <b/>
        <sz val="11"/>
        <color theme="1"/>
        <rFont val="Calibri Light"/>
        <family val="2"/>
        <scheme val="major"/>
      </rPr>
      <t>Tribal</t>
    </r>
    <r>
      <rPr>
        <sz val="11"/>
        <color theme="1"/>
        <rFont val="Calibri Light"/>
        <family val="2"/>
        <scheme val="major"/>
      </rPr>
      <t xml:space="preserve">, and local gov. </t>
    </r>
    <r>
      <rPr>
        <b/>
        <i/>
        <sz val="11"/>
        <rFont val="Calibri Light"/>
        <family val="2"/>
        <scheme val="major"/>
      </rPr>
      <t>No information on program available; possibly because so many programs had shorter obligation timeframe requirements</t>
    </r>
  </si>
  <si>
    <t>Funding to Address Air Pollution at Schools</t>
  </si>
  <si>
    <r>
      <t xml:space="preserve">To provide funding for grants and other activities to </t>
    </r>
    <r>
      <rPr>
        <b/>
        <i/>
        <sz val="11"/>
        <color theme="1"/>
        <rFont val="Calibri Light"/>
        <family val="2"/>
        <scheme val="major"/>
      </rPr>
      <t>monitor and reduce pollution and greenhouse gas emissions at schools in low income and disadvantaged communities</t>
    </r>
    <r>
      <rPr>
        <sz val="11"/>
        <color theme="1"/>
        <rFont val="Calibri Light"/>
        <family val="2"/>
        <scheme val="major"/>
      </rPr>
      <t xml:space="preserve">. To provide technical assistance to schools in low income and disadvantaged communities to develop school air and environmental quality plans and to identify and mitigate ongoing air pollution hazards. Appropriates for FY22 (avail until FYE 2031) $37.5 mil for monitoring/reducing greenhouse gas emissions and $12.5 mil for TA to address environmental issues. </t>
    </r>
    <r>
      <rPr>
        <b/>
        <i/>
        <sz val="11"/>
        <color theme="1"/>
        <rFont val="Calibri Light"/>
        <family val="2"/>
        <scheme val="major"/>
      </rPr>
      <t>RFI closed 1/18/23</t>
    </r>
  </si>
  <si>
    <t>State, local, Tribal agencies, nonprofits</t>
  </si>
  <si>
    <t>Firewood Banks</t>
  </si>
  <si>
    <t>40803(c)(17)</t>
  </si>
  <si>
    <r>
      <t xml:space="preserve">To provide feedstock and financial assistance for the operation of </t>
    </r>
    <r>
      <rPr>
        <b/>
        <i/>
        <sz val="11"/>
        <color theme="1"/>
        <rFont val="Calibri Light"/>
        <family val="2"/>
        <scheme val="major"/>
      </rPr>
      <t>firewood banks</t>
    </r>
    <r>
      <rPr>
        <sz val="11"/>
        <color theme="1"/>
        <rFont val="Calibri Light"/>
        <family val="2"/>
        <scheme val="major"/>
      </rPr>
      <t>; after fuels management/timber thinning, can process the smaller timber and provide to firewood banks, modelled after food banks. Per USDA press release, firewood is an important source of heat in certain Tribal communities, among others. Appropriated as part of the larger Sec. 40803, with appropriations spread across FY22-26</t>
    </r>
  </si>
  <si>
    <t>Underground Injection Control Grants</t>
  </si>
  <si>
    <r>
      <t xml:space="preserve">context:  EPA regulates injection wells (which are used to dispose of oil/natural gas byproducts, mineral extractions, hazardous/radioactive materials, etc), and especially monitors for underground drinking water contaminaton. Injection wells are overseen by either state/Tribal agencies or an EPA regional office (EPA has primacy responsibility for most Tribes). Authorizes and appropriates a total of $50 mil to </t>
    </r>
    <r>
      <rPr>
        <b/>
        <i/>
        <sz val="11"/>
        <color theme="1"/>
        <rFont val="Calibri Light"/>
        <family val="2"/>
        <scheme val="major"/>
      </rPr>
      <t>support state programs to establish and operate a permitting program for Class VI injection wells for CO2 sequestration</t>
    </r>
    <r>
      <rPr>
        <sz val="11"/>
        <color theme="1"/>
        <rFont val="Calibri Light"/>
        <family val="2"/>
        <scheme val="major"/>
      </rPr>
      <t>. States/Tribes were invited to submit LOIs by 3/20/23; EPA intends to make one-time $50 mil disbursement.</t>
    </r>
  </si>
  <si>
    <t>Safeguarding Tomorrow Revolving Loan Fund (RLF)</t>
  </si>
  <si>
    <r>
      <t xml:space="preserve">(42 USC 5135, or Section 205 of the Robert T. Stafford Disaster Relief and Emergency Assistance Act). </t>
    </r>
    <r>
      <rPr>
        <b/>
        <i/>
        <sz val="11"/>
        <color theme="1"/>
        <rFont val="Calibri Light"/>
        <family val="2"/>
        <scheme val="major"/>
      </rPr>
      <t>Competitive grants for states/Tribes (20 eligible) to establish/capitalize revolving loan funds to provide low-interest financing for local gov hazard mitigation projects.</t>
    </r>
    <r>
      <rPr>
        <sz val="11"/>
        <color theme="1"/>
        <rFont val="Calibri Light"/>
        <family val="2"/>
        <scheme val="major"/>
      </rPr>
      <t xml:space="preserve"> Performance evaluation to include </t>
    </r>
    <r>
      <rPr>
        <b/>
        <i/>
        <sz val="11"/>
        <color theme="1"/>
        <rFont val="Calibri Light"/>
        <family val="2"/>
        <scheme val="major"/>
      </rPr>
      <t>equitable distribution of financing</t>
    </r>
    <r>
      <rPr>
        <sz val="11"/>
        <color theme="1"/>
        <rFont val="Calibri Light"/>
        <family val="2"/>
        <scheme val="major"/>
      </rPr>
      <t xml:space="preserve">, ensuring funds reach local govs most in need of financing assistance, </t>
    </r>
    <r>
      <rPr>
        <b/>
        <i/>
        <sz val="11"/>
        <color theme="1"/>
        <rFont val="Calibri Light"/>
        <family val="2"/>
        <scheme val="major"/>
      </rPr>
      <t>including low-income and underserved communities (underserved incls rural</t>
    </r>
    <r>
      <rPr>
        <sz val="11"/>
        <color theme="1"/>
        <rFont val="Calibri Light"/>
        <family val="2"/>
        <scheme val="major"/>
      </rPr>
      <t>, as def in E.O., with goal of receiving 40% funds). Appropriates $500 mil total, or for each of FY22-26 $100 mil</t>
    </r>
  </si>
  <si>
    <t>Private Activity Bonds</t>
  </si>
  <si>
    <t>Treasury</t>
  </si>
  <si>
    <t>Funding to Address Air Pollution: Air Quality Sensors in Low-Income and Disadvantaged Communities</t>
  </si>
  <si>
    <t>60105(c)</t>
  </si>
  <si>
    <r>
      <t>Appropriates $3 mil to EPA to support</t>
    </r>
    <r>
      <rPr>
        <b/>
        <i/>
        <sz val="11"/>
        <color theme="1"/>
        <rFont val="Calibri Light"/>
        <family val="2"/>
        <scheme val="major"/>
      </rPr>
      <t xml:space="preserve"> purchase of air quality sensors for use in low-income and disadvantaged communities</t>
    </r>
    <r>
      <rPr>
        <sz val="11"/>
        <color theme="1"/>
        <rFont val="Calibri Light"/>
        <family val="2"/>
        <scheme val="major"/>
      </rPr>
      <t xml:space="preserve">, including through grants and regional sensor loan programs. </t>
    </r>
    <r>
      <rPr>
        <b/>
        <i/>
        <sz val="11"/>
        <color theme="1"/>
        <rFont val="Calibri Light"/>
        <family val="2"/>
        <scheme val="major"/>
      </rPr>
      <t>RFI closed 1/18/23</t>
    </r>
  </si>
  <si>
    <t>state, local, and Tribal air agencies, nonprofits, private sector</t>
  </si>
  <si>
    <r>
      <rPr>
        <b/>
        <i/>
        <sz val="11"/>
        <color rgb="FF000000"/>
        <rFont val="Calibri Light"/>
        <family val="2"/>
        <scheme val="major"/>
      </rPr>
      <t>Broadband planning, deployment, and adoption projects</t>
    </r>
    <r>
      <rPr>
        <sz val="11"/>
        <color rgb="FF000000"/>
        <rFont val="Calibri Light"/>
        <family val="2"/>
        <scheme val="major"/>
      </rPr>
      <t xml:space="preserve">. Each State, the District of Columbia, and Puerto Rico will receive an allocation of at least $100 million and the United States Virgin Islands, Guam, American Samoa, and the Commonwealth of the Northern Mariana Islands will each receive $25 million. </t>
    </r>
    <r>
      <rPr>
        <b/>
        <i/>
        <sz val="11"/>
        <color rgb="FF000000"/>
        <rFont val="Calibri Light"/>
        <family val="2"/>
        <scheme val="major"/>
      </rPr>
      <t>Each State will receive initial funding of $5 million</t>
    </r>
    <r>
      <rPr>
        <sz val="11"/>
        <color rgb="FF000000"/>
        <rFont val="Calibri Light"/>
        <family val="2"/>
        <scheme val="major"/>
      </rPr>
      <t xml:space="preserve"> and each territory will receive initial funding of $1.25 million to support broadband planning efforts including building capacity in State broadband offices and outreach and coordination with local communities. Leveraging those initial planning funds each State and territory will submit a 5 year action plan, which shall be informed by collaboration with local and regional entities. The</t>
    </r>
    <r>
      <rPr>
        <b/>
        <i/>
        <sz val="11"/>
        <color rgb="FF000000"/>
        <rFont val="Calibri Light"/>
        <family val="2"/>
        <scheme val="major"/>
      </rPr>
      <t xml:space="preserve"> remaining funding will be distributed based on a formula </t>
    </r>
    <r>
      <rPr>
        <sz val="11"/>
        <color rgb="FF000000"/>
        <rFont val="Calibri Light"/>
        <family val="2"/>
        <scheme val="major"/>
      </rPr>
      <t xml:space="preserve">that considers the number of unserved and high cost locations in the State, based on the maps to be published by the Federal Communications Commission. The first priority for the deployment of a broadband network is providing </t>
    </r>
    <r>
      <rPr>
        <b/>
        <i/>
        <sz val="11"/>
        <color rgb="FF000000"/>
        <rFont val="Calibri Light"/>
        <family val="2"/>
        <scheme val="major"/>
      </rPr>
      <t>funding to projects that primarily reach unserved locations</t>
    </r>
    <r>
      <rPr>
        <sz val="11"/>
        <color rgb="FF000000"/>
        <rFont val="Calibri Light"/>
        <family val="2"/>
        <scheme val="major"/>
      </rPr>
      <t xml:space="preserve"> (those below 25/3 Mbps), followed by those that primarily reach underserved locations (those below 100/20 Mbps), and then serving community anchor institutions (1/1 Gbps). Authorizes and appropriates $42.5 bil, to be obligated expediently</t>
    </r>
  </si>
  <si>
    <r>
      <rPr>
        <u/>
        <sz val="11"/>
        <color rgb="FF0563C1"/>
        <rFont val="Calibri Light"/>
        <family val="2"/>
        <scheme val="major"/>
      </rPr>
      <t xml:space="preserve">State Digital Equity </t>
    </r>
    <r>
      <rPr>
        <b/>
        <u/>
        <sz val="11"/>
        <color rgb="FF0563C1"/>
        <rFont val="Calibri Light"/>
        <family val="2"/>
        <scheme val="major"/>
      </rPr>
      <t>Capacity Grant</t>
    </r>
  </si>
  <si>
    <r>
      <rPr>
        <b/>
        <i/>
        <sz val="11"/>
        <color rgb="FF000000"/>
        <rFont val="Calibri Light"/>
        <family val="2"/>
        <scheme val="major"/>
      </rPr>
      <t>Grants for at-risk communities plan for/reduce risk of wildfire</t>
    </r>
    <r>
      <rPr>
        <sz val="11"/>
        <color rgb="FF000000"/>
        <rFont val="Calibri Light"/>
        <family val="2"/>
        <scheme val="major"/>
      </rPr>
      <t>. Authorized $500 mil, appropriated $1 bil. Scoring priority for high or very high wildfire hazard potential, low-income community, or community impacted by a severe disaster. Grant max is $250,000 for planning and $10 mil for implementation. Separate NOFAs based on region and for Tribes</t>
    </r>
  </si>
  <si>
    <t>1302b</t>
  </si>
  <si>
    <t>1302c</t>
  </si>
  <si>
    <t>3722b</t>
  </si>
  <si>
    <t>30017(2)(D)</t>
  </si>
  <si>
    <t>16161(c)</t>
  </si>
  <si>
    <t>300j–19a</t>
  </si>
  <si>
    <t>6592a</t>
  </si>
  <si>
    <r>
      <rPr>
        <sz val="11"/>
        <color rgb="FF000000"/>
        <rFont val="Calibri Light"/>
        <family val="2"/>
        <scheme val="major"/>
      </rPr>
      <t xml:space="preserve">[Amends 42 U.S.C. 300j–19a, i.e., Section 1459A of the Safe Drinking Water Act. Section 50104 amends the overall authorizing language and authorizes a total of $410 mil over FY22-26, but the following summary refers to the Division J text, which includes slightly different specifications for how funding is to be used]. </t>
    </r>
    <r>
      <rPr>
        <b/>
        <i/>
        <sz val="11"/>
        <color rgb="FF000000"/>
        <rFont val="Calibri Light"/>
        <family val="2"/>
        <scheme val="major"/>
      </rPr>
      <t>Formula funding to states and Tribes, to address emerging contaminants, including PFAS, in small or disadvantaged communities' drinking or source water</t>
    </r>
    <r>
      <rPr>
        <sz val="11"/>
        <color rgb="FF000000"/>
        <rFont val="Calibri Light"/>
        <family val="2"/>
        <scheme val="major"/>
      </rPr>
      <t xml:space="preserve"> (previously, Sec 1459A of SDWA authorized EPA to award grants to states to assist underserved, small, and disadvantaged communities; IIJA removes the underserved criterion). </t>
    </r>
    <r>
      <rPr>
        <b/>
        <i/>
        <sz val="11"/>
        <color rgb="FF000000"/>
        <rFont val="Calibri Light"/>
        <family val="2"/>
        <scheme val="major"/>
      </rPr>
      <t xml:space="preserve">2% Tribal set-aside </t>
    </r>
    <r>
      <rPr>
        <sz val="11"/>
        <color rgb="FF000000"/>
        <rFont val="Calibri Light"/>
        <family val="2"/>
        <scheme val="major"/>
      </rPr>
      <t>(EC-SDC tribal grant program)</t>
    </r>
    <r>
      <rPr>
        <b/>
        <i/>
        <sz val="11"/>
        <color rgb="FF000000"/>
        <rFont val="Calibri Light"/>
        <family val="2"/>
        <scheme val="major"/>
      </rPr>
      <t>. Small is population less than 10,000; disadvantaged is determined by States</t>
    </r>
    <r>
      <rPr>
        <sz val="11"/>
        <color rgb="FF000000"/>
        <rFont val="Calibri Light"/>
        <family val="2"/>
        <scheme val="major"/>
      </rPr>
      <t>. Eligible entities are States and Tribes; eligible end-entities are a public water system or a water system located in an area governed by a Tribe. States wishing to receive grant funding must submit a LOI; funding distributed on a formula that includes factors for population below poverty, small water systems, and occurrence of unregulated emerging contaminants (if any states opt out of funding, their share will be reallocated). Federal cost share is 100%. Appropriates a total of $5 bil, or for each of FY22-26 $1 bil.</t>
    </r>
  </si>
  <si>
    <r>
      <rPr>
        <b/>
        <sz val="11"/>
        <color rgb="FF000000"/>
        <rFont val="Calibri Light"/>
        <family val="2"/>
        <scheme val="major"/>
      </rPr>
      <t>Phase 1</t>
    </r>
    <r>
      <rPr>
        <sz val="11"/>
        <color rgb="FF000000"/>
        <rFont val="Calibri Light"/>
        <family val="2"/>
        <scheme val="major"/>
      </rPr>
      <t xml:space="preserve"> (due 8/15/23):  </t>
    </r>
    <r>
      <rPr>
        <b/>
        <i/>
        <sz val="11"/>
        <color rgb="FF000000"/>
        <rFont val="Calibri Light"/>
        <family val="2"/>
        <scheme val="major"/>
      </rPr>
      <t>designate at least 20 Tech Hubs</t>
    </r>
    <r>
      <rPr>
        <sz val="11"/>
        <color rgb="FF000000"/>
        <rFont val="Calibri Light"/>
        <family val="2"/>
        <scheme val="major"/>
      </rPr>
      <t xml:space="preserve">, and </t>
    </r>
    <r>
      <rPr>
        <b/>
        <i/>
        <sz val="11"/>
        <color rgb="FF000000"/>
        <rFont val="Calibri Light"/>
        <family val="2"/>
        <scheme val="major"/>
      </rPr>
      <t xml:space="preserve">separately award ~$15 mil in Strategy Dev grants for future Tech Hubs </t>
    </r>
    <r>
      <rPr>
        <sz val="11"/>
        <color rgb="FF000000"/>
        <rFont val="Calibri Light"/>
        <family val="2"/>
        <scheme val="major"/>
      </rPr>
      <t xml:space="preserve">(antic. awards ~$400k - $500k, with min 20% match required; min 10% match if small/rural/otherwise underserved community; min 0% match if Tribal). </t>
    </r>
    <r>
      <rPr>
        <b/>
        <sz val="11"/>
        <color rgb="FF000000"/>
        <rFont val="Calibri Light"/>
        <family val="2"/>
        <scheme val="major"/>
      </rPr>
      <t>Phase 2</t>
    </r>
    <r>
      <rPr>
        <sz val="11"/>
        <color rgb="FF000000"/>
        <rFont val="Calibri Light"/>
        <family val="2"/>
        <scheme val="major"/>
      </rPr>
      <t xml:space="preserve"> (NOFO antic. Fall 2023):  </t>
    </r>
    <r>
      <rPr>
        <b/>
        <i/>
        <sz val="11"/>
        <color rgb="FF000000"/>
        <rFont val="Calibri Light"/>
        <family val="2"/>
        <scheme val="major"/>
      </rPr>
      <t>at least 5 implementation awards</t>
    </r>
    <r>
      <rPr>
        <sz val="11"/>
        <color rgb="FF000000"/>
        <rFont val="Calibri Light"/>
        <family val="2"/>
        <scheme val="major"/>
      </rPr>
      <t xml:space="preserve"> to designated EDA Tech Hubs (anticipates awards ~$50 - 75 mil). </t>
    </r>
    <r>
      <rPr>
        <b/>
        <i/>
        <sz val="11"/>
        <color rgb="FF000000"/>
        <rFont val="Calibri Light"/>
        <family val="2"/>
        <scheme val="major"/>
      </rPr>
      <t>Min 1/3 Strategy Dev grants</t>
    </r>
    <r>
      <rPr>
        <sz val="11"/>
        <color rgb="FF000000"/>
        <rFont val="Calibri Light"/>
        <family val="2"/>
        <scheme val="major"/>
      </rPr>
      <t xml:space="preserve"> must go to consortia that </t>
    </r>
    <r>
      <rPr>
        <b/>
        <i/>
        <sz val="11"/>
        <color rgb="FF000000"/>
        <rFont val="Calibri Light"/>
        <family val="2"/>
        <scheme val="major"/>
      </rPr>
      <t>significantly benefit a small and rural community</t>
    </r>
    <r>
      <rPr>
        <sz val="11"/>
        <color rgb="FF000000"/>
        <rFont val="Calibri Light"/>
        <family val="2"/>
        <scheme val="major"/>
      </rPr>
      <t xml:space="preserve"> (defined as noncore area, micropolitan area, or small MSA with population not more than 250,000) and </t>
    </r>
    <r>
      <rPr>
        <b/>
        <i/>
        <sz val="11"/>
        <color rgb="FF000000"/>
        <rFont val="Calibri Light"/>
        <family val="2"/>
        <scheme val="major"/>
      </rPr>
      <t>min 1/3 grants</t>
    </r>
    <r>
      <rPr>
        <sz val="11"/>
        <color rgb="FF000000"/>
        <rFont val="Calibri Light"/>
        <family val="2"/>
        <scheme val="major"/>
      </rPr>
      <t xml:space="preserve"> must go to consortia with at least one member that is an </t>
    </r>
    <r>
      <rPr>
        <b/>
        <i/>
        <sz val="11"/>
        <color rgb="FF000000"/>
        <rFont val="Calibri Light"/>
        <family val="2"/>
        <scheme val="major"/>
      </rPr>
      <t>EPSCoR state/territory</t>
    </r>
    <r>
      <rPr>
        <sz val="11"/>
        <color rgb="FF000000"/>
        <rFont val="Calibri Light"/>
        <family val="2"/>
        <scheme val="major"/>
      </rPr>
      <t xml:space="preserve"> (two categories may overlap). By statute, </t>
    </r>
    <r>
      <rPr>
        <b/>
        <i/>
        <sz val="11"/>
        <color rgb="FF000000"/>
        <rFont val="Calibri Light"/>
        <family val="2"/>
        <scheme val="major"/>
      </rPr>
      <t>at least 3 Tech Hubs to be designated in each EDA Regional Office area</t>
    </r>
    <r>
      <rPr>
        <sz val="11"/>
        <color rgb="FF000000"/>
        <rFont val="Calibri Light"/>
        <family val="2"/>
        <scheme val="major"/>
      </rPr>
      <t xml:space="preserve">, and </t>
    </r>
    <r>
      <rPr>
        <b/>
        <i/>
        <sz val="11"/>
        <color rgb="FF000000"/>
        <rFont val="Calibri Light"/>
        <family val="2"/>
        <scheme val="major"/>
      </rPr>
      <t>at least one designated Tech Hub headquartered in a low-population EPSCoR state</t>
    </r>
    <r>
      <rPr>
        <sz val="11"/>
        <color rgb="FF000000"/>
        <rFont val="Calibri Light"/>
        <family val="2"/>
        <scheme val="major"/>
      </rPr>
      <t xml:space="preserve"> (i.e., AK, ME, MT, NH, ND, SD, VT, WV, or WY). </t>
    </r>
    <r>
      <rPr>
        <b/>
        <i/>
        <sz val="11"/>
        <color rgb="FF000000"/>
        <rFont val="Calibri Light"/>
        <family val="2"/>
        <scheme val="major"/>
      </rPr>
      <t>Min 2 designated Tech Hubs to benefit underserved communities</t>
    </r>
    <r>
      <rPr>
        <sz val="11"/>
        <color rgb="FF000000"/>
        <rFont val="Calibri Light"/>
        <family val="2"/>
        <scheme val="major"/>
      </rPr>
      <t xml:space="preserve">. EDA </t>
    </r>
    <r>
      <rPr>
        <b/>
        <i/>
        <sz val="11"/>
        <color rgb="FF000000"/>
        <rFont val="Calibri Light"/>
        <family val="2"/>
        <scheme val="major"/>
      </rPr>
      <t>encourages designation proposals from consortia that would significantly benefit former coal/oil/natural gas regions</t>
    </r>
    <r>
      <rPr>
        <sz val="11"/>
        <color rgb="FF000000"/>
        <rFont val="Calibri Light"/>
        <family val="2"/>
        <scheme val="major"/>
      </rPr>
      <t xml:space="preserve">. Unlike NSF funding for basic research, Tech Hubs intended to commercialize/deploy technologies within a decade; they provide a list of 10 tech focus areas. Will not fund regions that, absent EDA funding, are on clear path to global competitiveness. Applicants to ensure economic benefits will be shared by all communities in the project area, incl any underserved communities (rural specifically incl in Req #4 Equity &amp; Diversity). EDA defines a Tech Hub's geography as a MSA, but consortia may include assets/members outside their chosen geography. Application should incl resume of Regional Innovation Officer. NOFO language implies that EDA would have potential future rounds of designation, if additional approps received.  </t>
    </r>
    <r>
      <rPr>
        <b/>
        <i/>
        <sz val="11"/>
        <color rgb="FF000000"/>
        <rFont val="Calibri Light"/>
        <family val="2"/>
        <scheme val="major"/>
      </rPr>
      <t>$10 bil authorized over five years in CHIPS, FY2023 approps incl $500 mil to launch program</t>
    </r>
  </si>
  <si>
    <t>Research, Education, and Extension</t>
  </si>
  <si>
    <t>Office of Manufacturing and Energy Supply Chains</t>
  </si>
  <si>
    <t>40207(b)</t>
  </si>
  <si>
    <t>40207(c)</t>
  </si>
  <si>
    <t>NOI published 8/31</t>
  </si>
  <si>
    <t>Battery Materials Processing Grants</t>
  </si>
  <si>
    <r>
      <rPr>
        <b/>
        <i/>
        <sz val="11"/>
        <color theme="1"/>
        <rFont val="Calibri Light"/>
        <family val="2"/>
        <scheme val="major"/>
      </rPr>
      <t>Direct federal spending</t>
    </r>
    <r>
      <rPr>
        <sz val="11"/>
        <color theme="1"/>
        <rFont val="Calibri Light"/>
        <family val="2"/>
        <scheme val="major"/>
      </rPr>
      <t>; authorized and appropriated activities include contracting for federal land restoration, Good Neighbor Agreements for states/Tribes to implement restoration projects on federal land, restoration projects for states/Tribes, invasive species eradication, native vegetation restoration on mined land, and a national revegetation effort (includes an emphasis on seeds). Authorized and appropriated $860 mil to the Dept. of Interior under Sec. 40804.</t>
    </r>
  </si>
  <si>
    <t>Division J, Highway Infrastrcture Program, Sec. 9</t>
  </si>
  <si>
    <t>5311(b)(3)</t>
  </si>
  <si>
    <t>Div J, Title VI, EPA, State and Tribal Assistance Grants(5)</t>
  </si>
  <si>
    <t>300j-24</t>
  </si>
  <si>
    <t>Division J, Title II, NOAA, Sec. 2</t>
  </si>
  <si>
    <r>
      <t xml:space="preserve">Appropriates $491 mil total (for each of FY22-26, $98.2 mil) for restoring marine, estuarine, coastal, or Great Lakes ecosystem habitat. In FY22-23 there were two NOFAs:  </t>
    </r>
    <r>
      <rPr>
        <b/>
        <i/>
        <sz val="11"/>
        <color theme="1"/>
        <rFont val="Calibri Light"/>
        <family val="2"/>
        <scheme val="major"/>
      </rPr>
      <t>Transformational Habitat Restoration and Coastal Resilience Grants</t>
    </r>
    <r>
      <rPr>
        <sz val="11"/>
        <color theme="1"/>
        <rFont val="Calibri Light"/>
        <family val="2"/>
        <scheme val="major"/>
      </rPr>
      <t xml:space="preserve"> (which combines both IIJA and IRA funding. States a focus on promoting climate-resilient ecosystems, especially in Tribal, indigenous, and/or underserved communities. Further, NOFA states a priority for high-value, transformative projects that advance resilience and support habitat restoration. Anticipated awards from $3-6 mil) and </t>
    </r>
    <r>
      <rPr>
        <b/>
        <i/>
        <sz val="11"/>
        <color theme="1"/>
        <rFont val="Calibri Light"/>
        <family val="2"/>
        <scheme val="major"/>
      </rPr>
      <t>Coastal Habitat Restoration and Resilience Grants for Underserved Communities</t>
    </r>
    <r>
      <rPr>
        <sz val="11"/>
        <color theme="1"/>
        <rFont val="Calibri Light"/>
        <family val="2"/>
        <scheme val="major"/>
      </rPr>
      <t>, with a focus on capacity building as well as restoration (awards $75k to $1 mil). The Grant for Underserved Communities with a $20 mil set-aside for Tribes</t>
    </r>
  </si>
  <si>
    <t>20M</t>
  </si>
  <si>
    <t>1263a</t>
  </si>
  <si>
    <r>
      <t xml:space="preserve">Formula funding to states, with min annual allotment of $45 mil. Includes </t>
    </r>
    <r>
      <rPr>
        <b/>
        <i/>
        <sz val="11"/>
        <color theme="1"/>
        <rFont val="Calibri Light"/>
        <family val="2"/>
        <scheme val="major"/>
      </rPr>
      <t>min 15% set-aside for bridges located off of Federal-aid highway system</t>
    </r>
    <r>
      <rPr>
        <sz val="11"/>
        <color theme="1"/>
        <rFont val="Calibri Light"/>
        <family val="2"/>
        <scheme val="major"/>
      </rPr>
      <t xml:space="preserve"> (per WH Rural Playbook, 87% of which are in </t>
    </r>
    <r>
      <rPr>
        <b/>
        <i/>
        <sz val="11"/>
        <color theme="1"/>
        <rFont val="Calibri Light"/>
        <family val="2"/>
        <scheme val="major"/>
      </rPr>
      <t>rural areas</t>
    </r>
    <r>
      <rPr>
        <sz val="11"/>
        <color theme="1"/>
        <rFont val="Calibri Light"/>
        <family val="2"/>
        <scheme val="major"/>
      </rPr>
      <t>) [also includes set-aside for Tribal bridges, listed separately in this spreadsheet]. 100% Federal cost share for off-system bridges owned by a local agency or Tribe. Appropriates (</t>
    </r>
    <r>
      <rPr>
        <b/>
        <i/>
        <sz val="11"/>
        <color theme="1"/>
        <rFont val="Calibri Light"/>
        <family val="2"/>
        <scheme val="major"/>
      </rPr>
      <t>General Fund</t>
    </r>
    <r>
      <rPr>
        <sz val="11"/>
        <color theme="1"/>
        <rFont val="Calibri Light"/>
        <family val="2"/>
        <scheme val="major"/>
      </rPr>
      <t xml:space="preserve">) a total of $27.5 bil, or for each of FY22-26, $5.5 bil. Sets aside </t>
    </r>
    <r>
      <rPr>
        <b/>
        <sz val="11"/>
        <color theme="1"/>
        <rFont val="Calibri Light"/>
        <family val="2"/>
        <scheme val="major"/>
      </rPr>
      <t>3% of funding each fiscal year for Tribal</t>
    </r>
    <r>
      <rPr>
        <sz val="11"/>
        <color theme="1"/>
        <rFont val="Calibri Light"/>
        <family val="2"/>
        <scheme val="major"/>
      </rPr>
      <t xml:space="preserve"> transportation facility bridges.</t>
    </r>
  </si>
  <si>
    <r>
      <t xml:space="preserve">Authorized and appropriated $1 bil to mitigate cybersecurity risks/threats to governmental information security systems, or for each of FY22-25, $200 mil, $400 mil, $300 mil, $100 mil. </t>
    </r>
    <r>
      <rPr>
        <b/>
        <i/>
        <sz val="11"/>
        <color theme="1"/>
        <rFont val="Calibri Light"/>
        <family val="2"/>
        <scheme val="major"/>
      </rPr>
      <t xml:space="preserve">3% set-aside for Tribal govs. </t>
    </r>
    <r>
      <rPr>
        <sz val="11"/>
        <color theme="1"/>
        <rFont val="Calibri Light"/>
        <family val="2"/>
        <scheme val="major"/>
      </rPr>
      <t xml:space="preserve">Recipients (states) must pass through at least 80% of funds to local gov, including min </t>
    </r>
    <r>
      <rPr>
        <b/>
        <i/>
        <sz val="11"/>
        <color theme="1"/>
        <rFont val="Calibri Light"/>
        <family val="2"/>
        <scheme val="major"/>
      </rPr>
      <t xml:space="preserve">25% of awarded funds to rural areas </t>
    </r>
    <r>
      <rPr>
        <sz val="11"/>
        <color theme="1"/>
        <rFont val="Calibri Light"/>
        <family val="2"/>
        <scheme val="major"/>
      </rPr>
      <t>of the state/territory. There are two NOFOs: one general and one for tribes.</t>
    </r>
  </si>
  <si>
    <r>
      <t>Originally created (authorized 2008-12) to</t>
    </r>
    <r>
      <rPr>
        <b/>
        <i/>
        <sz val="11"/>
        <color theme="1"/>
        <rFont val="Calibri Light"/>
        <family val="2"/>
        <scheme val="major"/>
      </rPr>
      <t xml:space="preserve"> reduce fossil fuel emissions, reduce total energy use, and improve energy efficiency in transportation, building, and other </t>
    </r>
    <r>
      <rPr>
        <sz val="11"/>
        <color theme="1"/>
        <rFont val="Calibri Light"/>
        <family val="2"/>
        <scheme val="major"/>
      </rPr>
      <t xml:space="preserve">appropriate sectors. IIJA adds addtl authority for award recipients to finance energy efficiency,renewable energy, and zero-emission transportation. Existing </t>
    </r>
    <r>
      <rPr>
        <b/>
        <i/>
        <sz val="11"/>
        <color theme="1"/>
        <rFont val="Calibri Light"/>
        <family val="2"/>
        <scheme val="major"/>
      </rPr>
      <t>2% Tribal set-aside</t>
    </r>
    <r>
      <rPr>
        <sz val="11"/>
        <color theme="1"/>
        <rFont val="Calibri Light"/>
        <family val="2"/>
        <scheme val="major"/>
      </rPr>
      <t xml:space="preserve">; 34% to local gov by population, 34% to local gov by daytime population (e.g., sq ft of commercial/office/industrial space), 28% to states, and 2% competitive. Local gov eligibility is restricted to most populous; </t>
    </r>
    <r>
      <rPr>
        <b/>
        <i/>
        <sz val="11"/>
        <color theme="1"/>
        <rFont val="Calibri Light"/>
        <family val="2"/>
        <scheme val="major"/>
      </rPr>
      <t>competitive grants open only to entities not otherwise eligible, and states required to pass min 60% allocation to cities/counties ineligible for direct formula grants</t>
    </r>
    <r>
      <rPr>
        <sz val="11"/>
        <color theme="1"/>
        <rFont val="Calibri Light"/>
        <family val="2"/>
        <scheme val="major"/>
      </rPr>
      <t xml:space="preserve">. By statute, </t>
    </r>
    <r>
      <rPr>
        <b/>
        <i/>
        <sz val="11"/>
        <color theme="1"/>
        <rFont val="Calibri Light"/>
        <family val="2"/>
        <scheme val="major"/>
      </rPr>
      <t>competitive priority to communities in states/territories with populations &lt; 2 mil</t>
    </r>
    <r>
      <rPr>
        <sz val="11"/>
        <color theme="1"/>
        <rFont val="Calibri Light"/>
        <family val="2"/>
        <scheme val="major"/>
      </rPr>
      <t xml:space="preserve">. IIJA authorizes and approps $550 mil (for FY22, avail until expended). DOE intends to distribute $440 mil in current round. </t>
    </r>
    <r>
      <rPr>
        <b/>
        <i/>
        <sz val="11"/>
        <color theme="1"/>
        <rFont val="Calibri Light"/>
        <family val="2"/>
        <scheme val="major"/>
      </rPr>
      <t>Required</t>
    </r>
    <r>
      <rPr>
        <sz val="11"/>
        <color theme="1"/>
        <rFont val="Calibri Light"/>
        <family val="2"/>
        <scheme val="major"/>
      </rPr>
      <t xml:space="preserve"> </t>
    </r>
    <r>
      <rPr>
        <b/>
        <i/>
        <sz val="11"/>
        <color theme="1"/>
        <rFont val="Calibri Light"/>
        <family val="2"/>
        <scheme val="major"/>
      </rPr>
      <t xml:space="preserve">Pre-Application for formula grants due 7/31/23. </t>
    </r>
    <r>
      <rPr>
        <sz val="11"/>
        <color theme="1"/>
        <rFont val="Calibri Light"/>
        <family val="2"/>
        <scheme val="major"/>
      </rPr>
      <t>Required concept papers for competitive program due 6/5/23</t>
    </r>
  </si>
  <si>
    <t>30017 (See 5338(F))</t>
  </si>
  <si>
    <t>State and Tribal Assistance Grants (4)</t>
  </si>
  <si>
    <t>Independent Agencies</t>
  </si>
  <si>
    <t>Federal Register</t>
  </si>
  <si>
    <r>
      <t>Section 165 of the Water Resources Development Act of 2020 (i.e., PL 116-260 (FY2021 Consolidated Approps)) authorized USACE to implement a</t>
    </r>
    <r>
      <rPr>
        <b/>
        <i/>
        <sz val="11"/>
        <color theme="1"/>
        <rFont val="Calibri Light"/>
        <family val="2"/>
        <scheme val="major"/>
      </rPr>
      <t xml:space="preserve"> pilot program</t>
    </r>
    <r>
      <rPr>
        <sz val="11"/>
        <color theme="1"/>
        <rFont val="Calibri Light"/>
        <family val="2"/>
        <scheme val="major"/>
      </rPr>
      <t xml:space="preserve"> for carrying out</t>
    </r>
    <r>
      <rPr>
        <b/>
        <i/>
        <sz val="11"/>
        <color theme="1"/>
        <rFont val="Calibri Light"/>
        <family val="2"/>
        <scheme val="major"/>
      </rPr>
      <t xml:space="preserve"> continuing authority projects (CAP) in small or disadvantaged communities at 100% federal cost</t>
    </r>
    <r>
      <rPr>
        <sz val="11"/>
        <color theme="1"/>
        <rFont val="Calibri Light"/>
        <family val="2"/>
        <scheme val="major"/>
      </rPr>
      <t xml:space="preserve">. CAP is a group of nine legislative authorities under which USACE can plan, design, and implement certain types of water resources projects without additional project-specific congressional authorization; project purposes incl streambank and shoreline erosion protection, hurricane damage reduction, flood control... IIJA appropriated $465 mil to USACE for a variety of construction tasks, one of which was the Pilot Program (of the $465 mil, $115 mil is earmarked for a distinct aquatic ecosystem restoration program).  </t>
    </r>
    <r>
      <rPr>
        <b/>
        <i/>
        <sz val="11"/>
        <color theme="1"/>
        <rFont val="Calibri Light"/>
        <family val="2"/>
        <scheme val="major"/>
      </rPr>
      <t>Public comment</t>
    </r>
    <r>
      <rPr>
        <sz val="11"/>
        <color theme="1"/>
        <rFont val="Calibri Light"/>
        <family val="2"/>
        <scheme val="major"/>
      </rPr>
      <t xml:space="preserve"> on an environmental assessment of implementation </t>
    </r>
    <r>
      <rPr>
        <b/>
        <i/>
        <sz val="11"/>
        <color theme="1"/>
        <rFont val="Calibri Light"/>
        <family val="2"/>
        <scheme val="major"/>
      </rPr>
      <t>closed on 4/19/23</t>
    </r>
    <r>
      <rPr>
        <sz val="11"/>
        <color theme="1"/>
        <rFont val="Calibri Light"/>
        <family val="2"/>
        <scheme val="major"/>
      </rPr>
      <t xml:space="preserve">. Proposals accepted from 6/21/23 to 8/21/23 </t>
    </r>
  </si>
  <si>
    <r>
      <rPr>
        <b/>
        <i/>
        <sz val="11"/>
        <color theme="1"/>
        <rFont val="Calibri Light"/>
        <family val="2"/>
        <scheme val="major"/>
      </rPr>
      <t>Direct federal spending</t>
    </r>
    <r>
      <rPr>
        <sz val="11"/>
        <color theme="1"/>
        <rFont val="Calibri Light"/>
        <family val="2"/>
        <scheme val="major"/>
      </rPr>
      <t xml:space="preserve"> to </t>
    </r>
    <r>
      <rPr>
        <b/>
        <i/>
        <sz val="11"/>
        <color theme="1"/>
        <rFont val="Calibri Light"/>
        <family val="2"/>
        <scheme val="major"/>
      </rPr>
      <t>help the Federal government prepare for wildland fires</t>
    </r>
    <r>
      <rPr>
        <sz val="11"/>
        <color theme="1"/>
        <rFont val="Calibri Light"/>
        <family val="2"/>
        <scheme val="major"/>
      </rPr>
      <t>. Includes hiring and training firefighters, increases in firefighter pay and other firefighter workforce reforms; purchasing early wildfire detection equipment, real-time monitoring, and radios to support interoperability with interagency partners; financial assistance to local communities to purchase slip on tanks [see Wildfire Management BIL Spend Plan for more details; Interior funding under Sec. 40803 is here broken out by agency spend plan, not the activities as listed in Sec. 40803] BIL Spend Plan - https://www.doi.gov/sites/doi.gov/files/wildland-fire-mgmt-bil-spend-plan-final-508.pdf</t>
    </r>
  </si>
  <si>
    <t>National Oceanic and Atmospheric Administration - Operations, Research, and Facilities</t>
  </si>
  <si>
    <r>
      <t xml:space="preserve">Appropriates $150 mil total (for each of FY22-26, $30 mil) for </t>
    </r>
    <r>
      <rPr>
        <b/>
        <i/>
        <sz val="11"/>
        <color theme="1"/>
        <rFont val="Calibri Light"/>
        <family val="2"/>
        <scheme val="major"/>
      </rPr>
      <t>marine debris assessment, prevention, mitigation, and removal</t>
    </r>
    <r>
      <rPr>
        <sz val="11"/>
        <color theme="1"/>
        <rFont val="Calibri Light"/>
        <family val="2"/>
        <scheme val="major"/>
      </rPr>
      <t>. The FY22-23 NOFA had two priorities:  1) to support highly capable applicants in creating/administering national or regional marine debris removal programs and 2) to support individual marine debris removal projects using proven interception technologies. Grants for FY24 currently available under two NOFO: 1) Marine Debris Removal 2) Marine Debris Interception Technologies</t>
    </r>
  </si>
  <si>
    <t>National Oceanic and Atmospheric Administration - Operations, Research, and Facilities; Sub-Section 9</t>
  </si>
  <si>
    <t>Division J, Title V</t>
  </si>
  <si>
    <t>Federal Assitance</t>
  </si>
  <si>
    <t>State and Private Forestry</t>
  </si>
  <si>
    <r>
      <rPr>
        <b/>
        <i/>
        <sz val="11"/>
        <color theme="1"/>
        <rFont val="Calibri Light"/>
        <family val="2"/>
        <scheme val="major"/>
      </rPr>
      <t>Partially-forgivable loans for renewable energy projects</t>
    </r>
    <r>
      <rPr>
        <sz val="11"/>
        <color theme="1"/>
        <rFont val="Calibri Light"/>
        <family val="2"/>
        <scheme val="major"/>
      </rPr>
      <t xml:space="preserve"> (wind, solar, hydropower, geothermal, or biomass) or renewable energy storage projects</t>
    </r>
    <r>
      <rPr>
        <b/>
        <i/>
        <sz val="11"/>
        <color theme="1"/>
        <rFont val="Calibri Light"/>
        <family val="2"/>
        <scheme val="major"/>
      </rPr>
      <t>. Available for entities that generate electricity for resale to residents in both rural and non-rural areas, but min 50% population served by the proposed renewable energy project must live in communities with 20,000 people or less.</t>
    </r>
    <r>
      <rPr>
        <sz val="11"/>
        <color theme="1"/>
        <rFont val="Calibri Light"/>
        <family val="2"/>
        <scheme val="major"/>
      </rPr>
      <t xml:space="preserve"> Loans $1-100 mil (incl forgivable portion). Category 1:  up to 20% total loan forgiveness if meet min program standards in NOFO. Category 2:  up to 40% total loan forgiveness if project is in/serves 50%+ of population of a designated energy community, disadvantaged community, or distressed community. Category 3:  up to 60% total loan forgiveness if project is located in US territory or serves areas with Tribal populations of 60%+/owned by a Tribal gov/or are in a Substantially Underserved Trust Area (SUTA). Subsidy for $1 bil in loans was appropriated, but based on projected subsidy rates RUS expects to have ~</t>
    </r>
    <r>
      <rPr>
        <b/>
        <i/>
        <sz val="11"/>
        <color theme="1"/>
        <rFont val="Calibri Light"/>
        <family val="2"/>
        <scheme val="major"/>
      </rPr>
      <t>$2.7 bil avail</t>
    </r>
    <r>
      <rPr>
        <sz val="11"/>
        <color theme="1"/>
        <rFont val="Calibri Light"/>
        <family val="2"/>
        <scheme val="major"/>
      </rPr>
      <t>. Project Loan awardees to cover min 25% project's total capitalized cost in cash or equity investments (not debt instruments); waiver possible for SUTA. System Loans may cover 100% total costs. Project Loans secured by a security interest in the assets/revenues of the project (awardee is not a current operating utility) vs System Loans secured by all assets of applicant (awardee is a currently operating electric utility). LOI application window is 6/30/23 - 9/29/23. Appropriates, for FY22 (avail until FYE 2031) $1 bil in loan subsidy</t>
    </r>
  </si>
  <si>
    <r>
      <rPr>
        <b/>
        <i/>
        <sz val="11"/>
        <color theme="1"/>
        <rFont val="Calibri Light"/>
        <family val="2"/>
        <scheme val="major"/>
      </rPr>
      <t xml:space="preserve">Direct federal spending to protect vulnerable communities from wildfire through hazardous fuels management strategies </t>
    </r>
    <r>
      <rPr>
        <sz val="11"/>
        <color theme="1"/>
        <rFont val="Calibri Light"/>
        <family val="2"/>
        <scheme val="major"/>
      </rPr>
      <t xml:space="preserve">(e.g., controlled burns, etc). Per spend plan, will use </t>
    </r>
    <r>
      <rPr>
        <b/>
        <i/>
        <sz val="11"/>
        <color theme="1"/>
        <rFont val="Calibri Light"/>
        <family val="2"/>
        <scheme val="major"/>
      </rPr>
      <t>IIJA funds to carry out priority work on Federal and Tribal lands</t>
    </r>
    <r>
      <rPr>
        <sz val="11"/>
        <color theme="1"/>
        <rFont val="Calibri Light"/>
        <family val="2"/>
        <scheme val="major"/>
      </rPr>
      <t>, and for portions of the work employ contracted youth, veterans, and Tribal Nations' members [see Wildfire Management BIL Spend Plan for more details; Interior funding under Sec. 40803 is here broken out by agency spend plan, not the activities as listed in Sec. 40803] BIL Spend Plan - https://www.doi.gov/sites/doi.gov/files/wildland-fire-mgmt-bil-spend-plan-final-508.pdf</t>
    </r>
  </si>
  <si>
    <r>
      <rPr>
        <b/>
        <i/>
        <sz val="11"/>
        <color rgb="FF000000"/>
        <rFont val="Calibri Light"/>
        <family val="2"/>
        <scheme val="major"/>
      </rPr>
      <t>Direct federal spending</t>
    </r>
    <r>
      <rPr>
        <sz val="11"/>
        <color rgb="FF000000"/>
        <rFont val="Calibri Light"/>
        <family val="2"/>
        <scheme val="major"/>
      </rPr>
      <t>; authorized and appropriated activities include contracting for federal land restoration, Good Neighbor Agreements for states/Tribes to implement restoration projects on federal land, funding for facilities that purchase restoration byproducts, for states/Tribes to establish rental programs for portable skidder bridges (used during restoration work), invasive species eradication, native vegetation restoration on mined land, national revegetation effort (includes an emphasis on seeds), and landscape-scale restoration for fish passage or water quality. Authorized and appropriated $1.17B</t>
    </r>
  </si>
  <si>
    <r>
      <t xml:space="preserve">For grants and rebates to </t>
    </r>
    <r>
      <rPr>
        <b/>
        <i/>
        <sz val="11"/>
        <color rgb="FF000000"/>
        <rFont val="Calibri Light"/>
        <family val="2"/>
        <scheme val="major"/>
      </rPr>
      <t>identify/reduce diesel emissions resulting from goods movement facilities and vehicles in low income and disadvantaged communities</t>
    </r>
    <r>
      <rPr>
        <sz val="11"/>
        <color rgb="FF000000"/>
        <rFont val="Calibri Light"/>
        <family val="2"/>
        <scheme val="major"/>
      </rPr>
      <t>. DERA national grants are moving to a 2-year competition cycle. Federal cost share varies depending on technology type selected. Appropriates $60 mil (for FY22, avail until FYE 2031).</t>
    </r>
  </si>
  <si>
    <t>Greenhouse Gas Reduction Fund</t>
  </si>
  <si>
    <t>National Clean Investment Fund</t>
  </si>
  <si>
    <t>Solar for All</t>
  </si>
  <si>
    <r>
      <t>Draws funding from the Greenhouse Gas Reduction Fund's  Zero Emission Technologies Grant Program.</t>
    </r>
    <r>
      <rPr>
        <b/>
        <i/>
        <sz val="11"/>
        <color theme="1"/>
        <rFont val="Calibri Light"/>
        <family val="2"/>
        <scheme val="major"/>
      </rPr>
      <t xml:space="preserve"> $7 bil in Solar for All </t>
    </r>
    <r>
      <rPr>
        <sz val="11"/>
        <color theme="1"/>
        <rFont val="Calibri Light"/>
        <family val="2"/>
        <scheme val="major"/>
      </rPr>
      <t xml:space="preserve">competition to provide up to 60 grants to states, Tribes, municipalities, and non-profits to help low-income and disadvantaged communities prepare for residental/community solar. </t>
    </r>
    <r>
      <rPr>
        <i/>
        <sz val="11"/>
        <color theme="1"/>
        <rFont val="Calibri Light"/>
        <family val="2"/>
        <scheme val="major"/>
      </rPr>
      <t>EPA expects to define low-income and disadvantaged communities as inclusive of geographically-defined disadvantaged communities identified in Climate and Economic Justice Screening Tool, and as inclusive of the limited supplemental set of census block groups that are at or above the 90th percentile for EJ Screen's Supplemental Indexes. Additional guidance anticipated in NOFOs, incl for geographically dispersed low-income households and properties providing affordable housing to low-income residents</t>
    </r>
    <r>
      <rPr>
        <sz val="11"/>
        <color theme="1"/>
        <rFont val="Calibri Light"/>
        <family val="2"/>
        <scheme val="major"/>
      </rPr>
      <t xml:space="preserve">. </t>
    </r>
    <r>
      <rPr>
        <b/>
        <i/>
        <sz val="11"/>
        <color theme="1"/>
        <rFont val="Calibri Light"/>
        <family val="2"/>
        <scheme val="major"/>
      </rPr>
      <t>NOI due 7/31/23 for states; 8/14/23 for territories, municipalties, nonprofits; and 8/28/23 for Tribes</t>
    </r>
  </si>
  <si>
    <t>Clean Communities Investment Accelerator</t>
  </si>
  <si>
    <r>
      <t xml:space="preserve">Draws funding from the Greenhouse Gas Reduction Funds' $20 bil General Assistance and Low-Income and Disadvantaged Communities Grant Program. EPA has chosen to this funding into two separate competitive funding opportunities. The </t>
    </r>
    <r>
      <rPr>
        <b/>
        <i/>
        <sz val="11"/>
        <color theme="1"/>
        <rFont val="Calibri Light"/>
        <family val="2"/>
        <scheme val="major"/>
      </rPr>
      <t>$14 bil National Clean Investment Fund</t>
    </r>
    <r>
      <rPr>
        <sz val="11"/>
        <color theme="1"/>
        <rFont val="Calibri Light"/>
        <family val="2"/>
        <scheme val="major"/>
      </rPr>
      <t xml:space="preserve"> competition will select 2-3 national nonprofits that will create long-term financing institutions that fund clean tech projects. Min 40% capital to low-income and disadvantaged communities</t>
    </r>
  </si>
  <si>
    <r>
      <t xml:space="preserve">Draws funding from the Greenhouse Gas Reduction Funds' $20 bil General Assistance and Low-Income and Disadvantaged Communities Grant Program. EPA has chosen to this funding into two separate competitive funding opportunities. The </t>
    </r>
    <r>
      <rPr>
        <b/>
        <i/>
        <sz val="11"/>
        <color theme="1"/>
        <rFont val="Calibri Light"/>
        <family val="2"/>
        <scheme val="major"/>
      </rPr>
      <t>$6 bil in Clean Communities Investment Accelerator</t>
    </r>
    <r>
      <rPr>
        <sz val="11"/>
        <color theme="1"/>
        <rFont val="Calibri Light"/>
        <family val="2"/>
        <scheme val="major"/>
      </rPr>
      <t xml:space="preserve"> competition will select 2-7 hub nonprofits to rapidly build clean financing capacity of public/quasi-public/non-profit community lenders to finance clean tech projects in low-income and disadvantaged communities.</t>
    </r>
  </si>
  <si>
    <t>Fixed Award Grant Program</t>
  </si>
  <si>
    <t>Energizing Rural Communities</t>
  </si>
  <si>
    <t>Energy Improvements in Rural or Remote Areas (ERA)</t>
  </si>
  <si>
    <t>40803(10)</t>
  </si>
  <si>
    <t>40803(12)</t>
  </si>
  <si>
    <r>
      <rPr>
        <b/>
        <i/>
        <sz val="11"/>
        <color theme="1"/>
        <rFont val="Calibri Light"/>
        <family val="2"/>
        <scheme val="major"/>
      </rPr>
      <t>Direct federal spending;</t>
    </r>
    <r>
      <rPr>
        <sz val="11"/>
        <color theme="1"/>
        <rFont val="Calibri Light"/>
        <family val="2"/>
        <scheme val="major"/>
      </rPr>
      <t xml:space="preserve"> authorized and appropriated activities include a NOAA program to use satellite monitoring, reverse 911 programs, mapping at-risk communities, pre-planning workshops. Authorization and appropriation numbers are a sum of 40803(c)(1, 4, 7, 8, 9, 19). Half of 40803(c)(19)'s $10M in appropriations were added because funding goes jointly to USDA &amp; Interior.</t>
    </r>
  </si>
  <si>
    <r>
      <rPr>
        <b/>
        <i/>
        <sz val="11"/>
        <color rgb="FF000000"/>
        <rFont val="Calibri Light"/>
        <family val="2"/>
        <scheme val="major"/>
      </rPr>
      <t>Direct federal spending</t>
    </r>
    <r>
      <rPr>
        <sz val="11"/>
        <color rgb="FF000000"/>
        <rFont val="Calibri Light"/>
        <family val="2"/>
        <scheme val="major"/>
      </rPr>
      <t>; authorized and appropriated activities include timber thinning, prescribed fires, creating fuel breaks, contracting out to remove flammable vegetation, and post-fire restoration. Includes additional approps received for hazardous fuels management and burned area recovery, of which</t>
    </r>
    <r>
      <rPr>
        <b/>
        <i/>
        <sz val="11"/>
        <color rgb="FF000000"/>
        <rFont val="Calibri Light"/>
        <family val="2"/>
        <scheme val="major"/>
      </rPr>
      <t xml:space="preserve"> for each of FY22-26 $2 mil is set-aside for implementation of the Tribal Forestry Protection Act</t>
    </r>
    <r>
      <rPr>
        <sz val="11"/>
        <color rgb="FF000000"/>
        <rFont val="Calibri Light"/>
        <family val="2"/>
        <scheme val="major"/>
      </rPr>
      <t xml:space="preserve"> (i.e., special consideration to Tribally-proposed Stewardship Contracting or other projects on Forest Service or BLM land bordering/adjacent to Indian trust land, to protect Indian trust resources from fire, disease, or other threats coming off of Forest Service or BLM land) (IIJA Pg. 980). Authorization numbers are a sum of 40803(c)(11, 13, 14, 15, 16). Appropriations are sum of authorizations ($1.1B) + add'l appropriations made under Title VI, US. Dept. of Agr., Nat'l Forest System (2 &amp; 3) for hazardous fuels management and burned area recovery ($0.739B) (IIJA Pg. 980).</t>
    </r>
  </si>
  <si>
    <t>Bill Sub-Section Number</t>
  </si>
  <si>
    <t>40803(c)(11, 13, 14, 15, 16)</t>
  </si>
  <si>
    <t>40803(c)(1, 4, 7, 8, 9, 19)</t>
  </si>
  <si>
    <t>Umbrella Program/Fund</t>
  </si>
  <si>
    <r>
      <t xml:space="preserve">(23 USC 117).  </t>
    </r>
    <r>
      <rPr>
        <b/>
        <i/>
        <sz val="11"/>
        <color theme="1"/>
        <rFont val="Calibri Light"/>
        <family val="2"/>
        <scheme val="major"/>
      </rPr>
      <t>Competitive grants for nationally/regionally significant improvement projects;</t>
    </r>
    <r>
      <rPr>
        <sz val="11"/>
        <color theme="1"/>
        <rFont val="Calibri Light"/>
        <family val="2"/>
        <scheme val="major"/>
      </rPr>
      <t xml:space="preserve"> min award $25 mil, except for a min 15% funds are reserved for projects with min award size of $5 mil (of which </t>
    </r>
    <r>
      <rPr>
        <b/>
        <i/>
        <sz val="11"/>
        <color theme="1"/>
        <rFont val="Calibri Light"/>
        <family val="2"/>
        <scheme val="major"/>
      </rPr>
      <t xml:space="preserve">30% funds set-aside for projects in rural areas </t>
    </r>
    <r>
      <rPr>
        <sz val="11"/>
        <color theme="1"/>
        <rFont val="Calibri Light"/>
        <family val="2"/>
        <scheme val="major"/>
      </rPr>
      <t xml:space="preserve">[defined as areas outside an urbanized area with a population of over 200,000]). </t>
    </r>
    <r>
      <rPr>
        <b/>
        <i/>
        <sz val="11"/>
        <color theme="1"/>
        <rFont val="Calibri Light"/>
        <family val="2"/>
        <scheme val="major"/>
      </rPr>
      <t>Min 25% of overall funding</t>
    </r>
    <r>
      <rPr>
        <sz val="11"/>
        <color theme="1"/>
        <rFont val="Calibri Light"/>
        <family val="2"/>
        <scheme val="major"/>
      </rPr>
      <t xml:space="preserve"> (inclusive of the 30% set-aside of the 15% set-aside for small projects) </t>
    </r>
    <r>
      <rPr>
        <b/>
        <i/>
        <sz val="11"/>
        <color theme="1"/>
        <rFont val="Calibri Light"/>
        <family val="2"/>
        <scheme val="major"/>
      </rPr>
      <t>is set-aside for projects in rural areas</t>
    </r>
    <r>
      <rPr>
        <sz val="11"/>
        <color theme="1"/>
        <rFont val="Calibri Light"/>
        <family val="2"/>
        <scheme val="major"/>
      </rPr>
      <t xml:space="preserve">. In general federal cost share is max 60% [potentially higher if state's population density &lt;= 80 person/mi2 as of 2010 census], but max 80% for small projects. Released as part of the MPDG NOFA. In addition to </t>
    </r>
    <r>
      <rPr>
        <b/>
        <i/>
        <sz val="11"/>
        <color theme="1"/>
        <rFont val="Calibri Light"/>
        <family val="2"/>
        <scheme val="major"/>
      </rPr>
      <t>Highway Trust Fund authorizations</t>
    </r>
    <r>
      <rPr>
        <sz val="11"/>
        <color theme="1"/>
        <rFont val="Calibri Light"/>
        <family val="2"/>
        <scheme val="major"/>
      </rPr>
      <t xml:space="preserve"> (total of $4.8 bil, for each of FY22-26, $1 bil, $1 bil, $1 bil, $0.9 bil, and $0.9 bil) (IIJA Sec. 11101), further authorized a total of $6 bil, for each of FY22-26, $1 bil, $1.1 bil, $1.2 bil, $1.3 bil, $1.4 bil. </t>
    </r>
    <r>
      <rPr>
        <b/>
        <i/>
        <sz val="11"/>
        <color theme="1"/>
        <rFont val="Calibri Light"/>
        <family val="2"/>
        <scheme val="major"/>
      </rPr>
      <t>IIJA appropriated [from General Fund]</t>
    </r>
    <r>
      <rPr>
        <sz val="11"/>
        <color theme="1"/>
        <rFont val="Calibri Light"/>
        <family val="2"/>
        <scheme val="major"/>
      </rPr>
      <t xml:space="preserve"> a total of $3.2 bil, or for each of FY22-26 $640 mil</t>
    </r>
  </si>
  <si>
    <r>
      <t xml:space="preserve">(49 USC 6701) supports </t>
    </r>
    <r>
      <rPr>
        <b/>
        <i/>
        <sz val="11"/>
        <color theme="1"/>
        <rFont val="Calibri Light"/>
        <family val="2"/>
        <scheme val="major"/>
      </rPr>
      <t>large, complex projects intended to generate national or regional economic, mobility, or safety benefits</t>
    </r>
    <r>
      <rPr>
        <sz val="11"/>
        <color theme="1"/>
        <rFont val="Calibri Light"/>
        <family val="2"/>
        <scheme val="major"/>
      </rPr>
      <t xml:space="preserve">. 50% funds for projects &gt; $500 mil and 50% for projects between $100 mil and $500 mil. Eligible projects include highway/bridge on National Multimodal Freight Network, National Highway Freight Network, National Highway System; freight intermodal or freight rail with public benefit; railway highway grade separation or elimination; intercity passenger rail. </t>
    </r>
    <r>
      <rPr>
        <b/>
        <i/>
        <sz val="11"/>
        <color theme="1"/>
        <rFont val="Calibri Light"/>
        <family val="2"/>
        <scheme val="major"/>
      </rPr>
      <t>Awards to be balanced between rural and urban communities</t>
    </r>
    <r>
      <rPr>
        <sz val="11"/>
        <color theme="1"/>
        <rFont val="Calibri Light"/>
        <family val="2"/>
        <scheme val="major"/>
      </rPr>
      <t xml:space="preserve"> (in NOFA, mentioned anecdotally as an Additional Consideration). </t>
    </r>
    <r>
      <rPr>
        <b/>
        <i/>
        <sz val="11"/>
        <color theme="1"/>
        <rFont val="Calibri Light"/>
        <family val="2"/>
        <scheme val="major"/>
      </rPr>
      <t xml:space="preserve">Additional consideration for Persistent Poverty areas or Historically Disadvantaged Communities </t>
    </r>
    <r>
      <rPr>
        <sz val="11"/>
        <color theme="1"/>
        <rFont val="Calibri Light"/>
        <family val="2"/>
        <scheme val="major"/>
      </rPr>
      <t xml:space="preserve">(all Tribes, CEJST tract tool). </t>
    </r>
    <r>
      <rPr>
        <b/>
        <i/>
        <sz val="11"/>
        <color theme="1"/>
        <rFont val="Calibri Light"/>
        <family val="2"/>
        <scheme val="major"/>
      </rPr>
      <t>Projects located in a Federally-designated community development zone</t>
    </r>
    <r>
      <rPr>
        <sz val="11"/>
        <color theme="1"/>
        <rFont val="Calibri Light"/>
        <family val="2"/>
        <scheme val="major"/>
      </rPr>
      <t xml:space="preserve"> (e.g., OZone, Energy Community, USDA Rural Partners Network..., as identified by applicant) </t>
    </r>
    <r>
      <rPr>
        <b/>
        <i/>
        <sz val="11"/>
        <color theme="1"/>
        <rFont val="Calibri Light"/>
        <family val="2"/>
        <scheme val="major"/>
      </rPr>
      <t>are more competitive</t>
    </r>
    <r>
      <rPr>
        <sz val="11"/>
        <color theme="1"/>
        <rFont val="Calibri Light"/>
        <family val="2"/>
        <scheme val="major"/>
      </rPr>
      <t xml:space="preserve"> than similar projects. Authorized for a total of $10 bil, or for each of FY22-26, $2 bil. </t>
    </r>
    <r>
      <rPr>
        <b/>
        <i/>
        <sz val="11"/>
        <color theme="1"/>
        <rFont val="Calibri Light"/>
        <family val="2"/>
        <scheme val="major"/>
      </rPr>
      <t>Appropriated (General Fund)</t>
    </r>
    <r>
      <rPr>
        <sz val="11"/>
        <color theme="1"/>
        <rFont val="Calibri Light"/>
        <family val="2"/>
        <scheme val="major"/>
      </rPr>
      <t xml:space="preserve"> a total of $5 bil, or for each of FY22-26, $1 bil (in Title VIII - Transportation, Housing and Urban Development, and Related Agencies).  Made available under MPDG combined NOFA. For FY23-24, anticipated $1.8 bil</t>
    </r>
  </si>
  <si>
    <r>
      <rPr>
        <b/>
        <i/>
        <sz val="11"/>
        <color theme="1"/>
        <rFont val="Calibri Light"/>
        <family val="2"/>
        <scheme val="major"/>
      </rPr>
      <t>Sec. 100301-4</t>
    </r>
    <r>
      <rPr>
        <sz val="11"/>
        <color theme="1"/>
        <rFont val="Calibri Light"/>
        <family val="2"/>
        <scheme val="major"/>
      </rPr>
      <t xml:space="preserve">, authorizes the establishment of minority business development agency (MBDA) </t>
    </r>
    <r>
      <rPr>
        <b/>
        <i/>
        <sz val="11"/>
        <color theme="1"/>
        <rFont val="Calibri Light"/>
        <family val="2"/>
        <scheme val="major"/>
      </rPr>
      <t>rural business centers</t>
    </r>
    <r>
      <rPr>
        <sz val="11"/>
        <color theme="1"/>
        <rFont val="Calibri Light"/>
        <family val="2"/>
        <scheme val="major"/>
      </rPr>
      <t xml:space="preserve"> to provide business TA, where rural defined as areas other than a city/town with population greater than 50,000. </t>
    </r>
    <r>
      <rPr>
        <b/>
        <i/>
        <sz val="11"/>
        <color theme="1"/>
        <rFont val="Calibri Light"/>
        <family val="2"/>
        <scheme val="major"/>
      </rPr>
      <t>Section 100401</t>
    </r>
    <r>
      <rPr>
        <sz val="11"/>
        <color theme="1"/>
        <rFont val="Calibri Light"/>
        <family val="2"/>
        <scheme val="major"/>
      </rPr>
      <t xml:space="preserve"> provides authority for </t>
    </r>
    <r>
      <rPr>
        <b/>
        <i/>
        <sz val="11"/>
        <color theme="1"/>
        <rFont val="Calibri Light"/>
        <family val="2"/>
        <scheme val="major"/>
      </rPr>
      <t>grants to nonprofits that support minority business enterprises</t>
    </r>
    <r>
      <rPr>
        <sz val="11"/>
        <color theme="1"/>
        <rFont val="Calibri Light"/>
        <family val="2"/>
        <scheme val="major"/>
      </rPr>
      <t xml:space="preserve">; procedures should ensure that grants are made to a diverse array of entities, including those that principally serve low-income and </t>
    </r>
    <r>
      <rPr>
        <b/>
        <i/>
        <sz val="11"/>
        <color theme="1"/>
        <rFont val="Calibri Light"/>
        <family val="2"/>
        <scheme val="major"/>
      </rPr>
      <t>rural communities</t>
    </r>
    <r>
      <rPr>
        <sz val="11"/>
        <color theme="1"/>
        <rFont val="Calibri Light"/>
        <family val="2"/>
        <scheme val="major"/>
      </rPr>
      <t>. Authorized for a total of $550 mil, or for each of FY21-25 $110 mil; of which a majority is for the business centers and separately $20 mil in each FY is for rural MBDAs (Sec. 100708). Receives funding via annual appropriations. RFI on rural business centers closed 1/2022</t>
    </r>
  </si>
  <si>
    <t>https://22007apply.gov/program-overview.html</t>
  </si>
  <si>
    <t>Assistance Listing / CFDA Number/ Link</t>
  </si>
  <si>
    <t>Unspecified</t>
  </si>
  <si>
    <t>State dependent</t>
  </si>
  <si>
    <r>
      <t xml:space="preserve">Non-exhaustive list of programs mentioned in one of the three bills, but that received appropriations separately in the next consolidated annual appropriations act. Amount only represent appropriations from the year the bills was passed (eg. IIJA passed in 2021, look to FY21-22). This information was originally folded into the Appropriated column before being split out and is retained for informational purposes only; again, it is non-exhaustive as the annual approps bills have </t>
    </r>
    <r>
      <rPr>
        <u/>
        <sz val="11"/>
        <color theme="1"/>
        <rFont val="Calibri"/>
        <family val="2"/>
        <scheme val="minor"/>
      </rPr>
      <t>not</t>
    </r>
    <r>
      <rPr>
        <sz val="11"/>
        <color theme="1"/>
        <rFont val="Calibri"/>
        <family val="2"/>
        <scheme val="minor"/>
      </rPr>
      <t xml:space="preserve"> been carefully reviewed</t>
    </r>
  </si>
  <si>
    <t>Demo Projects</t>
  </si>
  <si>
    <r>
      <t xml:space="preserve">Appropriates $2.6 bil in FY22 to provide direct expenditure, contracts, grants, cooperative agreements, or TA to coastal states, DC, Tribal gov, nonprofits, local gov, and institutions of higher ed to support conservation, climate resilience, and projects that support natural resources that sustain coastal/marine resource dependent communities. This row represents unspent funds and the Tribal set-aside. </t>
    </r>
    <r>
      <rPr>
        <b/>
        <i/>
        <sz val="11"/>
        <color theme="1"/>
        <rFont val="Calibri Light"/>
        <family val="2"/>
        <scheme val="major"/>
      </rPr>
      <t xml:space="preserve">To date, NOAA has announced specific plans for $1.474 bil; </t>
    </r>
    <r>
      <rPr>
        <sz val="11"/>
        <color theme="1"/>
        <rFont val="Calibri Light"/>
        <family val="2"/>
        <scheme val="major"/>
      </rPr>
      <t>a June 2023 press release outlining the IRA funding framework also mentions</t>
    </r>
    <r>
      <rPr>
        <b/>
        <i/>
        <sz val="11"/>
        <color theme="1"/>
        <rFont val="Calibri Light"/>
        <family val="2"/>
        <scheme val="major"/>
      </rPr>
      <t xml:space="preserve"> funding for additional high-quality applications received through BIL competitions, non-competitive funding for the Integrated Ocean Observing System, support for marine and Great Lakes sanctuary designations, TA, and NOAA infrastructure/facilities improvements</t>
    </r>
  </si>
  <si>
    <r>
      <t xml:space="preserve">49 USC 5339(b), competitive grants for buses and bus facilities:  to </t>
    </r>
    <r>
      <rPr>
        <b/>
        <i/>
        <sz val="11"/>
        <color theme="1"/>
        <rFont val="Calibri Light"/>
        <family val="2"/>
        <scheme val="major"/>
      </rPr>
      <t>replace or rehabilitate buses or bus facilities</t>
    </r>
    <r>
      <rPr>
        <sz val="11"/>
        <color theme="1"/>
        <rFont val="Calibri Light"/>
        <family val="2"/>
        <scheme val="major"/>
      </rPr>
      <t xml:space="preserve"> at max 80% fed cost share. </t>
    </r>
    <r>
      <rPr>
        <b/>
        <i/>
        <sz val="11"/>
        <color theme="1"/>
        <rFont val="Calibri Light"/>
        <family val="2"/>
        <scheme val="major"/>
      </rPr>
      <t>Min 15% funds for projects in rural areas</t>
    </r>
    <r>
      <rPr>
        <sz val="11"/>
        <color theme="1"/>
        <rFont val="Calibri Light"/>
        <family val="2"/>
        <scheme val="major"/>
      </rPr>
      <t xml:space="preserve"> (less than 50,000 people + not an urbanized area). States must submit a statewide application on behalf of public agencies or nonprofits engaged in public transportation in rural areas. </t>
    </r>
    <r>
      <rPr>
        <b/>
        <i/>
        <sz val="11"/>
        <color theme="1"/>
        <rFont val="Calibri Light"/>
        <family val="2"/>
        <scheme val="major"/>
      </rPr>
      <t>Rural set-aside authorized (Mass Transit Account)</t>
    </r>
    <r>
      <rPr>
        <sz val="11"/>
        <color theme="1"/>
        <rFont val="Calibri Light"/>
        <family val="2"/>
        <scheme val="major"/>
      </rPr>
      <t xml:space="preserve"> for a total of $351 mil, or for each of FY22-26, $67 mil, $68.5 mil, $70.3 mil, $71.7 mil, $73.6 mil. Published in a joint NOFA with the 5339(c) program, for zero-emission buses; applicants must submit separate application packages, but FTA is doing the work to sort appropriately</t>
    </r>
  </si>
  <si>
    <t>Grants, Loans (Direct and/or Guaranteed), Prizes, Direct Federal Funding, TA, Rebate, Tax Credit, Unspecified, or - (e.g., 100% Federal cost share for USACE feasibility studies or program is still being stood up and information is unavailable)</t>
  </si>
  <si>
    <t xml:space="preserve">3 funding opportunities:  for construction, expansion, or modernization of semiconductor fabrication facilities; for materials and manufacturing equipment facilities; and for R&amp;D facilities.NOFO requires investment in economically disadvantaged individuals, incl among others rural/Tribal indiv and communities undergoing economic transitions. Applicants must secure commitments from strategic partners, incl regional education/training entities to provide workforce training. Must develop an equity strategy to create workforce pathways for economically disadvantaged individuals in the region. Applicants requesting over $150 mil in CHIPS direct funding (grants) must provide a plan for access to child care for facility and construction workers. Awardees will be expected to track real-time, granular data on workforce commitments and make it publicly available. Matching not legally required, but expected that selected projects will be majority-funded via non-Federal sources (antic. grants cover 5%-15%, and loans to cover 35% project capital expenditures). Single application can result in award with more than one type of incentive; expected to be highly tailored to applicant. Authorized in Sec 9902 of PL 116-283, the FY21 NDAA. Funding appropriated in Sec 102(a)(2) of CHIPS PL 117-167. For each of FY23-27, appropriated $19 mil, $5 mil, $5 mil, $5 mil, $5 mil. Max $6 bil from FY22 for the cost of direct/guaranteed loans, to subsidize max $75 bil in direct/guaranteed loans [all funds avail until expended] </t>
  </si>
  <si>
    <t>Environmental and Climate Justice Program</t>
  </si>
  <si>
    <t>EPSCoRs (DOE)</t>
  </si>
  <si>
    <t>EPSCoRs (NSF)</t>
  </si>
  <si>
    <r>
      <rPr>
        <b/>
        <i/>
        <sz val="11"/>
        <color theme="1"/>
        <rFont val="Calibri Light"/>
        <family val="2"/>
        <scheme val="major"/>
      </rPr>
      <t>Authorizes competitive grants to support cybersecurity programs at institutions of higher ed</t>
    </r>
    <r>
      <rPr>
        <sz val="11"/>
        <color theme="1"/>
        <rFont val="Calibri Light"/>
        <family val="2"/>
        <scheme val="major"/>
      </rPr>
      <t xml:space="preserve"> that have a high enrollment of needy students or are HBCUs, Tribal colleges, or MSIs. </t>
    </r>
    <r>
      <rPr>
        <b/>
        <i/>
        <sz val="11"/>
        <color theme="1"/>
        <rFont val="Calibri Light"/>
        <family val="2"/>
        <scheme val="major"/>
      </rPr>
      <t>50% funds to HBCUs, Tribal colleges, and MSIs</t>
    </r>
    <r>
      <rPr>
        <sz val="11"/>
        <color theme="1"/>
        <rFont val="Calibri Light"/>
        <family val="2"/>
        <scheme val="major"/>
      </rPr>
      <t>. No appropriations or funding in CHIPS</t>
    </r>
  </si>
  <si>
    <t>ERA created to improve energy resilience/availability and environmental protection from adverse impacts of energy generation, in communities of 10,000 or less. IIJA authorizes and appropriates $1 bil total, for each of FY22-26 $200 mil, to ERA. DOE has chosen to create three ERA programs. Authorizations represents the total amount originally authorized. Appropriated represents the unallocated funds.</t>
  </si>
  <si>
    <r>
      <t xml:space="preserve">ERA created to improve energy resilience/availability and environmental protection from adverse impacts of energy generation, in communities of 10,000 or less. IIJA authorizes and appropriates $1 bil total, for each of FY22-26 $200 mil, to ERA. DOE has chosen to create three ERA programs; in FY23, the </t>
    </r>
    <r>
      <rPr>
        <b/>
        <i/>
        <sz val="11"/>
        <color theme="1"/>
        <rFont val="Calibri Light"/>
        <family val="2"/>
        <scheme val="major"/>
      </rPr>
      <t>Energy Improvement in Rural or Remote Areas</t>
    </r>
    <r>
      <rPr>
        <sz val="11"/>
        <color theme="1"/>
        <rFont val="Calibri Light"/>
        <family val="2"/>
        <scheme val="major"/>
      </rPr>
      <t xml:space="preserve"> is $300 mil split amongst nine geographic regions, for community-scale demo projects (awards $5 mil to $10 mil) and large-scale demo projects (awards $10 mil to $100 mil); depending on response, OCED may open up future FOAs. </t>
    </r>
    <r>
      <rPr>
        <b/>
        <i/>
        <sz val="11"/>
        <color theme="1"/>
        <rFont val="Calibri Light"/>
        <family val="2"/>
        <scheme val="major"/>
      </rPr>
      <t>Required concept papers due 4/14/23</t>
    </r>
  </si>
  <si>
    <r>
      <t xml:space="preserve">ERA created to improve energy resilience/availability and environmental protection from adverse impacts of energy generation, in communities of 10,000 or less. IIJA authorizes and appropriates $1 bil total, for each of FY22-26 $200 mil, to ERA. DOE has chosen to create three ERA programs; in FY23, the </t>
    </r>
    <r>
      <rPr>
        <b/>
        <i/>
        <sz val="11"/>
        <color theme="1"/>
        <rFont val="Calibri Light"/>
        <family val="2"/>
        <scheme val="major"/>
      </rPr>
      <t>Fixed Award Grant Program</t>
    </r>
    <r>
      <rPr>
        <sz val="11"/>
        <color theme="1"/>
        <rFont val="Calibri Light"/>
        <family val="2"/>
        <scheme val="major"/>
      </rPr>
      <t xml:space="preserve"> is $50 mil for small community-driven clean energy projects, with awards of $500,000 to $5 mil. Pre-application TA available to support initial development of project concepts</t>
    </r>
  </si>
  <si>
    <r>
      <t xml:space="preserve">ERA created to improve energy resilience/availability and environmental protection from adverse impacts of energy generation, in communities of 10,000 or less. IIJA authorizes and appropriates $1 bil total, for each of FY22-26 $200 mil, to ERA. DOE has chosen to create three ERA programs; in FY23, the </t>
    </r>
    <r>
      <rPr>
        <b/>
        <i/>
        <sz val="11"/>
        <color theme="1"/>
        <rFont val="Calibri Light"/>
        <family val="2"/>
        <scheme val="major"/>
      </rPr>
      <t>Energizing Rural Communities Prize</t>
    </r>
    <r>
      <rPr>
        <sz val="11"/>
        <color theme="1"/>
        <rFont val="Calibri Light"/>
        <family val="2"/>
        <scheme val="major"/>
      </rPr>
      <t xml:space="preserve"> is $15 mil, with two distinct phases. Phase 1 (Partner Track) has a $10 mil cash prize pool with awards up to $100,000 to support plans to connect rural communities to gov funding, TA, or partners that can help implement clean energy demo projects. </t>
    </r>
    <r>
      <rPr>
        <b/>
        <i/>
        <sz val="11"/>
        <color theme="1"/>
        <rFont val="Calibri Light"/>
        <family val="2"/>
        <scheme val="major"/>
      </rPr>
      <t>Phase 1 applications closed on 5/24/23</t>
    </r>
    <r>
      <rPr>
        <sz val="11"/>
        <color theme="1"/>
        <rFont val="Calibri Light"/>
        <family val="2"/>
        <scheme val="major"/>
      </rPr>
      <t xml:space="preserve">. </t>
    </r>
    <r>
      <rPr>
        <b/>
        <i/>
        <sz val="11"/>
        <color theme="1"/>
        <rFont val="Calibri Light"/>
        <family val="2"/>
        <scheme val="major"/>
      </rPr>
      <t>Phase 2 (Finance Track)</t>
    </r>
    <r>
      <rPr>
        <sz val="11"/>
        <color theme="1"/>
        <rFont val="Calibri Light"/>
        <family val="2"/>
        <scheme val="major"/>
      </rPr>
      <t xml:space="preserve"> has a $5 mil prize pool with awards up to $200,000, and is </t>
    </r>
    <r>
      <rPr>
        <b/>
        <i/>
        <sz val="11"/>
        <color theme="1"/>
        <rFont val="Calibri Light"/>
        <family val="2"/>
        <scheme val="major"/>
      </rPr>
      <t>only open to Phase 1 winners</t>
    </r>
    <r>
      <rPr>
        <sz val="11"/>
        <color theme="1"/>
        <rFont val="Calibri Light"/>
        <family val="2"/>
        <scheme val="major"/>
      </rPr>
      <t>; to finance clean energy demo projects.</t>
    </r>
    <r>
      <rPr>
        <b/>
        <i/>
        <sz val="11"/>
        <color theme="1"/>
        <rFont val="Calibri Light"/>
        <family val="2"/>
        <scheme val="major"/>
      </rPr>
      <t xml:space="preserve"> </t>
    </r>
    <r>
      <rPr>
        <sz val="11"/>
        <color theme="1"/>
        <rFont val="Calibri Light"/>
        <family val="2"/>
        <scheme val="major"/>
      </rPr>
      <t>Phase 2 closes July 2024</t>
    </r>
  </si>
  <si>
    <r>
      <t xml:space="preserve">(Sec 142a of Internal Revenue Code, or 26 USC 142). (n.b., Sec 80402 adds carbon capture projects and Sec 80403 doubles the limit for qualified highway or surface freight facilities to $30 bil).  Adds qualified broadband projects to the list of allowable uses for exempt facility private activity bonds (PABs); private projects are subject to the state volume cap with a 75% exemption, while government-owned projects are exempt fro the cap. Defines qualified projects as those providing broadband service to census tracts where 50%+ of residential households do not have access to broadband at certain speed thresholds. </t>
    </r>
    <r>
      <rPr>
        <b/>
        <i/>
        <sz val="11"/>
        <color rgb="FF000000"/>
        <rFont val="Calibri Light"/>
        <family val="2"/>
        <scheme val="major"/>
      </rPr>
      <t>context</t>
    </r>
    <r>
      <rPr>
        <sz val="11"/>
        <color rgb="FF000000"/>
        <rFont val="Calibri Light"/>
        <family val="2"/>
        <scheme val="major"/>
      </rPr>
      <t xml:space="preserve">:  PABs are tax-exempt and issued by state/local govs, but subject to state approval to ensure that state volume caps are not exceeded.    In 2022, the state volume cap was the greater of $110 per capita or $335 mil (or $39.8 bil for all states + DC); unused volume cap can be carried forward for up to 3 years. Senate Dems summary puts value at $600 mil; have reached out to Senate offices for more detail, as that seems like an estimate of uptake </t>
    </r>
  </si>
  <si>
    <r>
      <rPr>
        <b/>
        <sz val="11"/>
        <color rgb="FF000000"/>
        <rFont val="Calibri Light"/>
        <family val="2"/>
        <scheme val="major"/>
      </rPr>
      <t>Sec 10644</t>
    </r>
    <r>
      <rPr>
        <b/>
        <i/>
        <sz val="11"/>
        <color rgb="FF000000"/>
        <rFont val="Calibri Light"/>
        <family val="2"/>
        <scheme val="major"/>
      </rPr>
      <t>.  Expands existing Ocean and Coastal Acidification Interagency Working Group</t>
    </r>
    <r>
      <rPr>
        <sz val="11"/>
        <color rgb="FF000000"/>
        <rFont val="Calibri Light"/>
        <family val="2"/>
        <scheme val="major"/>
      </rPr>
      <t xml:space="preserve">, creates an advisory board across sectors/geographic regions, specifies Tribal gov engagement/coordination, authorizes IWG-participating agencies (either individually or collectively) to carry out </t>
    </r>
    <r>
      <rPr>
        <b/>
        <i/>
        <sz val="11"/>
        <color rgb="FF000000"/>
        <rFont val="Calibri Light"/>
        <family val="2"/>
        <scheme val="major"/>
      </rPr>
      <t>prize competitions to research/manage/adapt to ocean and coastal acidification with priority on communities and industries in distress due to acidification</t>
    </r>
    <r>
      <rPr>
        <sz val="11"/>
        <color rgb="FF000000"/>
        <rFont val="Calibri Light"/>
        <family val="2"/>
        <scheme val="major"/>
      </rPr>
      <t xml:space="preserve">. Updates reporting requirements to congressional committees through 2031/2032, incl the </t>
    </r>
    <r>
      <rPr>
        <b/>
        <i/>
        <sz val="11"/>
        <color rgb="FF000000"/>
        <rFont val="Calibri Light"/>
        <family val="2"/>
        <scheme val="major"/>
      </rPr>
      <t>Ocean Chemistry Coastal Community Vulnerability Assessment,</t>
    </r>
    <r>
      <rPr>
        <sz val="11"/>
        <color rgb="FF000000"/>
        <rFont val="Calibri Light"/>
        <family val="2"/>
        <scheme val="major"/>
      </rPr>
      <t xml:space="preserve"> which includes among other things identifying coastal communities --</t>
    </r>
    <r>
      <rPr>
        <b/>
        <i/>
        <sz val="11"/>
        <color rgb="FF000000"/>
        <rFont val="Calibri Light"/>
        <family val="2"/>
        <scheme val="major"/>
      </rPr>
      <t xml:space="preserve"> incl island, fishing, low-population rural, tribal, and subsistence communities -- that may be impacted by ocean acidification</t>
    </r>
    <r>
      <rPr>
        <sz val="11"/>
        <color rgb="FF000000"/>
        <rFont val="Calibri Light"/>
        <family val="2"/>
        <scheme val="major"/>
      </rPr>
      <t xml:space="preserve">. </t>
    </r>
    <r>
      <rPr>
        <b/>
        <sz val="11"/>
        <color rgb="FF000000"/>
        <rFont val="Calibri Light"/>
        <family val="2"/>
        <scheme val="major"/>
      </rPr>
      <t>Sec 10646</t>
    </r>
    <r>
      <rPr>
        <sz val="11"/>
        <color rgb="FF000000"/>
        <rFont val="Calibri Light"/>
        <family val="2"/>
        <scheme val="major"/>
      </rPr>
      <t xml:space="preserve"> establishes NOAA as lead agency on ocean acidification issues, incl chairing the IWG-OA. </t>
    </r>
    <r>
      <rPr>
        <b/>
        <sz val="11"/>
        <color rgb="FF000000"/>
        <rFont val="Calibri Light"/>
        <family val="2"/>
        <scheme val="major"/>
      </rPr>
      <t>Sec 10647</t>
    </r>
    <r>
      <rPr>
        <sz val="11"/>
        <color rgb="FF000000"/>
        <rFont val="Calibri Light"/>
        <family val="2"/>
        <scheme val="major"/>
      </rPr>
      <t xml:space="preserve"> expands NSF ocean/coastal acidification research to incl adaptation and mitigation strategies to address socioeconomic effects. </t>
    </r>
    <r>
      <rPr>
        <b/>
        <sz val="11"/>
        <color rgb="FF000000"/>
        <rFont val="Calibri Light"/>
        <family val="2"/>
        <scheme val="major"/>
      </rPr>
      <t>Sec 10649</t>
    </r>
    <r>
      <rPr>
        <sz val="11"/>
        <color rgb="FF000000"/>
        <rFont val="Calibri Light"/>
        <family val="2"/>
        <scheme val="major"/>
      </rPr>
      <t xml:space="preserve"> authorizes appropriations for ocean acidification activities for NOAA of, for each FY23-27, $20.5 mil, $22 mil, $24 mil, $26 mil, $28 mil; and for NSF of, for each FY23-27, $20 mil. $17M in yearly appropriations for 2023 for the Integrated Ocean Acidification Program - https://crsreports.congress.gov/product/pdf/R/R47300 (pg. 15)</t>
    </r>
  </si>
  <si>
    <t>Rural Significance</t>
  </si>
  <si>
    <r>
      <t xml:space="preserve">To provide relief </t>
    </r>
    <r>
      <rPr>
        <b/>
        <i/>
        <sz val="11"/>
        <color rgb="FF000000"/>
        <rFont val="Calibri Light"/>
        <family val="2"/>
        <scheme val="major"/>
      </rPr>
      <t>for distressed borrowers of certain FSA direct or guaranteed loans</t>
    </r>
    <r>
      <rPr>
        <sz val="11"/>
        <color rgb="FF000000"/>
        <rFont val="Calibri Light"/>
        <family val="2"/>
        <scheme val="major"/>
      </rPr>
      <t xml:space="preserve">, and to expedite assistance for those whose operations face financial risk. USDA allocated up to $1.3 bil for initial steps to distressed borrowers, including both automatic and case-by-case assistance. </t>
    </r>
    <r>
      <rPr>
        <b/>
        <i/>
        <sz val="11"/>
        <color rgb="FF000000"/>
        <rFont val="Calibri Light"/>
        <family val="2"/>
        <scheme val="major"/>
      </rPr>
      <t>Automatic Payments</t>
    </r>
    <r>
      <rPr>
        <sz val="11"/>
        <color rgb="FF000000"/>
        <rFont val="Calibri Light"/>
        <family val="2"/>
        <scheme val="major"/>
      </rPr>
      <t xml:space="preserve">:  </t>
    </r>
    <r>
      <rPr>
        <b/>
        <i/>
        <sz val="11"/>
        <color rgb="FF000000"/>
        <rFont val="Calibri Light"/>
        <family val="2"/>
        <scheme val="major"/>
      </rPr>
      <t>Oct 2022</t>
    </r>
    <r>
      <rPr>
        <sz val="11"/>
        <color rgb="FF000000"/>
        <rFont val="Calibri Light"/>
        <family val="2"/>
        <scheme val="major"/>
      </rPr>
      <t xml:space="preserve">:  nearly </t>
    </r>
    <r>
      <rPr>
        <b/>
        <i/>
        <sz val="11"/>
        <color rgb="FF000000"/>
        <rFont val="Calibri Light"/>
        <family val="2"/>
        <scheme val="major"/>
      </rPr>
      <t>$600 mil</t>
    </r>
    <r>
      <rPr>
        <sz val="11"/>
        <color rgb="FF000000"/>
        <rFont val="Calibri Light"/>
        <family val="2"/>
        <scheme val="major"/>
      </rPr>
      <t xml:space="preserve"> to 11,000 borrowers who were 60+ days delinquent on their FSA direct/guaranteed loan as of 9/30/22 (for direct, payments made loan current + covered next annual installment; for guaranteed, payments equal to delinquent amount as reported by lender), over </t>
    </r>
    <r>
      <rPr>
        <b/>
        <i/>
        <sz val="11"/>
        <color rgb="FF000000"/>
        <rFont val="Calibri Light"/>
        <family val="2"/>
        <scheme val="major"/>
      </rPr>
      <t>$200 mil</t>
    </r>
    <r>
      <rPr>
        <sz val="11"/>
        <color rgb="FF000000"/>
        <rFont val="Calibri Light"/>
        <family val="2"/>
        <scheme val="major"/>
      </rPr>
      <t xml:space="preserve"> in payments to 2,100 borrowers who had their loan collateral liquidated but had remaining debt. </t>
    </r>
    <r>
      <rPr>
        <b/>
        <i/>
        <sz val="11"/>
        <color rgb="FF000000"/>
        <rFont val="Calibri Light"/>
        <family val="2"/>
        <scheme val="major"/>
      </rPr>
      <t>Apr 2023</t>
    </r>
    <r>
      <rPr>
        <sz val="11"/>
        <color rgb="FF000000"/>
        <rFont val="Calibri Light"/>
        <family val="2"/>
        <scheme val="major"/>
      </rPr>
      <t xml:space="preserve">:  </t>
    </r>
    <r>
      <rPr>
        <b/>
        <i/>
        <sz val="11"/>
        <color rgb="FF000000"/>
        <rFont val="Calibri Light"/>
        <family val="2"/>
        <scheme val="major"/>
      </rPr>
      <t>$130 mil</t>
    </r>
    <r>
      <rPr>
        <sz val="11"/>
        <color rgb="FF000000"/>
        <rFont val="Calibri Light"/>
        <family val="2"/>
        <scheme val="major"/>
      </rPr>
      <t xml:space="preserve"> for qualifying direct loan borrowers (see link for criteria). </t>
    </r>
    <r>
      <rPr>
        <b/>
        <i/>
        <sz val="11"/>
        <color rgb="FF000000"/>
        <rFont val="Calibri Light"/>
        <family val="2"/>
        <scheme val="major"/>
      </rPr>
      <t>Case-by-Case Payments</t>
    </r>
    <r>
      <rPr>
        <sz val="11"/>
        <color rgb="FF000000"/>
        <rFont val="Calibri Light"/>
        <family val="2"/>
        <scheme val="major"/>
      </rPr>
      <t xml:space="preserve">:  </t>
    </r>
    <r>
      <rPr>
        <b/>
        <i/>
        <sz val="11"/>
        <color rgb="FF000000"/>
        <rFont val="Calibri Light"/>
        <family val="2"/>
        <scheme val="major"/>
      </rPr>
      <t>$330 mil</t>
    </r>
    <r>
      <rPr>
        <sz val="11"/>
        <color rgb="FF000000"/>
        <rFont val="Calibri Light"/>
        <family val="2"/>
        <scheme val="major"/>
      </rPr>
      <t xml:space="preserve"> to 1,600 borrowers to cure delinquencies and estimated </t>
    </r>
    <r>
      <rPr>
        <b/>
        <i/>
        <sz val="11"/>
        <color rgb="FF000000"/>
        <rFont val="Calibri Light"/>
        <family val="2"/>
        <scheme val="major"/>
      </rPr>
      <t>$175 mil</t>
    </r>
    <r>
      <rPr>
        <sz val="11"/>
        <color rgb="FF000000"/>
        <rFont val="Calibri Light"/>
        <family val="2"/>
        <scheme val="major"/>
      </rPr>
      <t xml:space="preserve"> to estimated 14,000 borrowers in financial distress. </t>
    </r>
    <r>
      <rPr>
        <b/>
        <i/>
        <sz val="11"/>
        <color rgb="FF000000"/>
        <rFont val="Calibri Light"/>
        <family val="2"/>
        <scheme val="major"/>
      </rPr>
      <t>Extraordinary Measures Assistance:  May 2023</t>
    </r>
    <r>
      <rPr>
        <sz val="11"/>
        <color rgb="FF000000"/>
        <rFont val="Calibri Light"/>
        <family val="2"/>
        <scheme val="major"/>
      </rPr>
      <t>:  FSA direct loan borrowers can request assistance if they took extraordinary measures (e.g., taking on more debt, selling property, or cashing out retirement accounts) to avoid delinquency between 2/28/20 and 10/18/22; all requests for assistance must be received by 12/31/23 and is subject to funding availability</t>
    </r>
  </si>
  <si>
    <t>Provision</t>
  </si>
  <si>
    <t>Eligible Recipients, detail</t>
  </si>
  <si>
    <t>New?</t>
  </si>
  <si>
    <t>Program?</t>
  </si>
  <si>
    <t>Authorized?</t>
  </si>
  <si>
    <t>Appropriated?</t>
  </si>
  <si>
    <t>Indicates whether a provision was authorized or reauthorized in the bills</t>
  </si>
  <si>
    <t>Indicates whether a provision received appropriations directly from the bills</t>
  </si>
  <si>
    <r>
      <t xml:space="preserve">The extent to which rural communities and rural issues are identified in program funding:
</t>
    </r>
    <r>
      <rPr>
        <b/>
        <sz val="11"/>
        <color theme="1"/>
        <rFont val="Calibri"/>
        <family val="2"/>
        <scheme val="minor"/>
      </rPr>
      <t>1-Rural Exclusive</t>
    </r>
    <r>
      <rPr>
        <sz val="11"/>
        <color theme="1"/>
        <rFont val="Calibri"/>
        <family val="2"/>
        <scheme val="minor"/>
      </rPr>
      <t xml:space="preserve">: program/funding exclusively is for rural communities and/or for rural issues 
</t>
    </r>
    <r>
      <rPr>
        <b/>
        <sz val="11"/>
        <color theme="1"/>
        <rFont val="Calibri"/>
        <family val="2"/>
        <scheme val="minor"/>
      </rPr>
      <t>2-Rural Stipulations</t>
    </r>
    <r>
      <rPr>
        <sz val="11"/>
        <color theme="1"/>
        <rFont val="Calibri"/>
        <family val="2"/>
        <scheme val="minor"/>
      </rPr>
      <t xml:space="preserve">: authorizing, appropriating, or NOFA language notes specific set-asides, minimum inclusion requirements, or priorities for rural communities
</t>
    </r>
    <r>
      <rPr>
        <b/>
        <sz val="11"/>
        <color theme="1"/>
        <rFont val="Calibri"/>
        <family val="2"/>
        <scheme val="minor"/>
      </rPr>
      <t>3-Rural Relevant</t>
    </r>
    <r>
      <rPr>
        <sz val="11"/>
        <color theme="1"/>
        <rFont val="Calibri"/>
        <family val="2"/>
        <scheme val="minor"/>
      </rPr>
      <t>: Program content or eligible recipients are largely relevant to rural communities (e.g., coal communities, agriculture/producers, clean energy (especially solar and wind), forestry and wildfire prevention, outdoor recreation and trail systems)</t>
    </r>
  </si>
  <si>
    <t xml:space="preserve">Indicates whether a provision is new </t>
  </si>
  <si>
    <t xml:space="preserve">Indicates whether a program is to be used for planning, implementation, both, or -. </t>
  </si>
  <si>
    <t>Indicates whether a provison was made available as part of a larger suite of funding, for example the Climate Ready Coasts and Communities received $2.6B in total appropriations, of which $1.08B has been distributed to specific programs (each on its own line)</t>
  </si>
  <si>
    <t>From the bill</t>
  </si>
  <si>
    <t>From US code</t>
  </si>
  <si>
    <t>Yes = a program is available for a rural community entity to apply for resources; No = provisions that may benefit rural/Tribal communities (e.g., creating new offices, new program priorities, studies of historical (in)efficiencies, etc.), but are not program funding</t>
  </si>
  <si>
    <t>Program (Y/N)</t>
  </si>
  <si>
    <t>Authorized (Y/N)</t>
  </si>
  <si>
    <t>Appropriated (Y/N)</t>
  </si>
  <si>
    <t>New (Y/N)</t>
  </si>
  <si>
    <t>Tips for Use</t>
  </si>
  <si>
    <t>Add'tl Funding Available (Y/N)</t>
  </si>
  <si>
    <t xml:space="preserve">Each column in the database can be filtered. Users interested in identifying programs with available monetary resources should start by filtering columns G and J (Program and Appropriated) for Yes and filtering column AD (Add'tl Funding Available) to exclude No. They can add additional filters where relevant and appropriate for their unique needs. </t>
  </si>
  <si>
    <t>This database is the work of the Reimagining Rural Policy initiative at the Brookings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</si>
</sst>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M&quot;"/>
    <numFmt numFmtId="165" formatCode="#,###.0,,&quot;M&quot;"/>
    <numFmt numFmtId="166" formatCode="#,###.00,,&quot;M&quot;"/>
    <numFmt numFmtId="167" formatCode="#,###,,,&quot;B&quot;"/>
    <numFmt numFmtId="168" formatCode="#,###.0,,,&quot;B&quot;"/>
    <numFmt numFmtId="169" formatCode="#,###.00,,,&quot;B&quot;"/>
    <numFmt numFmtId="170" formatCode="#,###.000,,,&quot;B&quot;"/>
    <numFmt numFmtId="171"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sz val="11"/>
      <name val="Calibri Light"/>
      <family val="2"/>
      <scheme val="major"/>
    </font>
    <font>
      <sz val="11"/>
      <color theme="1"/>
      <name val="Calibri Light"/>
      <family val="2"/>
      <scheme val="major"/>
    </font>
    <font>
      <u/>
      <sz val="11"/>
      <color theme="10"/>
      <name val="Calibri Light"/>
      <family val="2"/>
      <scheme val="major"/>
    </font>
    <font>
      <b/>
      <i/>
      <sz val="11"/>
      <color theme="1"/>
      <name val="Calibri"/>
      <family val="2"/>
      <scheme val="minor"/>
    </font>
    <font>
      <i/>
      <sz val="11"/>
      <color theme="1"/>
      <name val="Calibri"/>
      <family val="2"/>
      <scheme val="minor"/>
    </font>
    <font>
      <b/>
      <sz val="11"/>
      <color theme="1"/>
      <name val="Calibri Light"/>
      <family val="2"/>
      <scheme val="major"/>
    </font>
    <font>
      <b/>
      <i/>
      <sz val="11"/>
      <color theme="1"/>
      <name val="Calibri Light"/>
      <family val="2"/>
      <scheme val="major"/>
    </font>
    <font>
      <i/>
      <sz val="11"/>
      <color theme="1"/>
      <name val="Calibri Light"/>
      <family val="2"/>
      <scheme val="major"/>
    </font>
    <font>
      <sz val="11"/>
      <name val="Calibri Light"/>
      <family val="2"/>
      <scheme val="major"/>
    </font>
    <font>
      <b/>
      <i/>
      <sz val="11"/>
      <name val="Calibri Light"/>
      <family val="2"/>
      <scheme val="major"/>
    </font>
    <font>
      <sz val="11"/>
      <name val="Calibri"/>
      <family val="2"/>
      <scheme val="minor"/>
    </font>
    <font>
      <u/>
      <sz val="11"/>
      <color theme="1"/>
      <name val="Calibri Light"/>
      <family val="2"/>
      <scheme val="major"/>
    </font>
    <font>
      <b/>
      <u/>
      <sz val="11"/>
      <color theme="1"/>
      <name val="Calibri Light"/>
      <family val="2"/>
      <scheme val="major"/>
    </font>
    <font>
      <i/>
      <sz val="11"/>
      <name val="Calibri Light"/>
      <family val="2"/>
      <scheme val="major"/>
    </font>
    <font>
      <b/>
      <sz val="14"/>
      <color theme="0"/>
      <name val="Calibri"/>
      <family val="2"/>
      <scheme val="minor"/>
    </font>
    <font>
      <b/>
      <i/>
      <u/>
      <sz val="11"/>
      <color theme="10"/>
      <name val="Calibri Light"/>
      <family val="2"/>
      <scheme val="major"/>
    </font>
    <font>
      <i/>
      <u/>
      <sz val="11"/>
      <color theme="10"/>
      <name val="Calibri Light"/>
      <family val="2"/>
      <scheme val="major"/>
    </font>
    <font>
      <sz val="11"/>
      <color theme="1"/>
      <name val="Calibri"/>
      <family val="2"/>
    </font>
    <font>
      <u/>
      <sz val="11"/>
      <color theme="1"/>
      <name val="Calibri"/>
      <family val="2"/>
      <scheme val="minor"/>
    </font>
    <font>
      <b/>
      <i/>
      <sz val="11"/>
      <color rgb="FF000000"/>
      <name val="Calibri Light"/>
      <family val="2"/>
      <scheme val="major"/>
    </font>
    <font>
      <sz val="11"/>
      <color rgb="FF000000"/>
      <name val="Calibri Light"/>
      <family val="2"/>
      <scheme val="major"/>
    </font>
    <font>
      <b/>
      <sz val="11"/>
      <color rgb="FF000000"/>
      <name val="Calibri Light"/>
      <family val="2"/>
      <scheme val="major"/>
    </font>
    <font>
      <u/>
      <sz val="11"/>
      <color rgb="FF0563C1"/>
      <name val="Calibri Light"/>
      <family val="2"/>
      <scheme val="major"/>
    </font>
    <font>
      <b/>
      <u/>
      <sz val="11"/>
      <color rgb="FF0563C1"/>
      <name val="Calibri Light"/>
      <family val="2"/>
      <scheme val="major"/>
    </font>
    <font>
      <sz val="11"/>
      <color rgb="FF000000"/>
      <name val="Calibri Light"/>
      <family val="2"/>
    </font>
    <font>
      <sz val="11"/>
      <color theme="1"/>
      <name val="Calibri Light"/>
      <family val="2"/>
      <scheme val="major"/>
    </font>
  </fonts>
  <fills count="6">
    <fill>
      <patternFill patternType="none"/>
    </fill>
    <fill>
      <patternFill patternType="gray125"/>
    </fill>
    <fill>
      <patternFill patternType="solid">
        <fgColor theme="8" tint="0.59999389629810485"/>
        <bgColor indexed="64"/>
      </patternFill>
    </fill>
    <fill>
      <patternFill patternType="solid">
        <fgColor rgb="FFFF99FF"/>
        <bgColor indexed="64"/>
      </patternFill>
    </fill>
    <fill>
      <patternFill patternType="solid">
        <fgColor theme="4" tint="-0.249977111117893"/>
        <bgColor indexed="64"/>
      </patternFill>
    </fill>
    <fill>
      <patternFill patternType="solid">
        <fgColor theme="7" tint="0.39997558519241921"/>
        <bgColor indexed="64"/>
      </patternFill>
    </fill>
  </fills>
  <borders count="4">
    <border>
      <left/>
      <right/>
      <top/>
      <bottom/>
      <diagonal/>
    </border>
    <border>
      <left/>
      <right style="thin">
        <color theme="2"/>
      </right>
      <top style="thin">
        <color theme="2"/>
      </top>
      <bottom/>
      <diagonal/>
    </border>
    <border>
      <left/>
      <right style="thin">
        <color theme="2"/>
      </right>
      <top/>
      <bottom style="thin">
        <color theme="2"/>
      </bottom>
      <diagonal/>
    </border>
    <border>
      <left/>
      <right style="thin">
        <color theme="2" tint="-9.9978637043366805E-2"/>
      </right>
      <top/>
      <bottom/>
      <diagonal/>
    </border>
  </borders>
  <cellStyleXfs count="4">
    <xf numFmtId="0" fontId="0" fillId="0" borderId="0"/>
    <xf numFmtId="0" fontId="3"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76">
    <xf numFmtId="0" fontId="0" fillId="0" borderId="0" xfId="0"/>
    <xf numFmtId="0" fontId="0" fillId="0" borderId="0" xfId="0" applyAlignment="1">
      <alignment horizontal="left"/>
    </xf>
    <xf numFmtId="164" fontId="0" fillId="0" borderId="0" xfId="0" applyNumberFormat="1" applyAlignment="1">
      <alignment horizontal="center"/>
    </xf>
    <xf numFmtId="0" fontId="0" fillId="0" borderId="0" xfId="0" applyAlignment="1">
      <alignment horizontal="center"/>
    </xf>
    <xf numFmtId="0" fontId="5" fillId="2" borderId="0" xfId="0" applyFont="1" applyFill="1" applyAlignment="1">
      <alignment horizontal="center" vertical="center" wrapText="1"/>
    </xf>
    <xf numFmtId="49" fontId="5" fillId="2" borderId="0" xfId="0" applyNumberFormat="1" applyFont="1" applyFill="1" applyAlignment="1">
      <alignment horizontal="center" vertical="center" wrapText="1"/>
    </xf>
    <xf numFmtId="164" fontId="5" fillId="2" borderId="0" xfId="0" applyNumberFormat="1" applyFont="1" applyFill="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xf>
    <xf numFmtId="164" fontId="6" fillId="0" borderId="0" xfId="0" applyNumberFormat="1" applyFont="1" applyAlignment="1">
      <alignment horizontal="center"/>
    </xf>
    <xf numFmtId="0" fontId="7" fillId="0" borderId="0" xfId="1" applyFont="1" applyFill="1" applyAlignment="1">
      <alignment horizontal="left"/>
    </xf>
    <xf numFmtId="14" fontId="6" fillId="0" borderId="0" xfId="0" applyNumberFormat="1" applyFont="1" applyAlignment="1">
      <alignment horizontal="left"/>
    </xf>
    <xf numFmtId="167" fontId="6" fillId="0" borderId="0" xfId="0" applyNumberFormat="1" applyFont="1" applyAlignment="1">
      <alignment horizontal="center"/>
    </xf>
    <xf numFmtId="9" fontId="6" fillId="0" borderId="0" xfId="0" applyNumberFormat="1" applyFont="1" applyAlignment="1">
      <alignment horizontal="left"/>
    </xf>
    <xf numFmtId="9" fontId="6" fillId="0" borderId="0" xfId="2" applyFont="1" applyFill="1" applyAlignment="1">
      <alignment horizontal="left"/>
    </xf>
    <xf numFmtId="166" fontId="6" fillId="0" borderId="0" xfId="0" applyNumberFormat="1" applyFont="1" applyAlignment="1">
      <alignment horizontal="center"/>
    </xf>
    <xf numFmtId="0" fontId="1" fillId="4" borderId="0" xfId="0" applyFont="1" applyFill="1"/>
    <xf numFmtId="0" fontId="0" fillId="0" borderId="0" xfId="0" applyAlignment="1">
      <alignment wrapText="1"/>
    </xf>
    <xf numFmtId="168" fontId="6" fillId="0" borderId="0" xfId="0" applyNumberFormat="1" applyFont="1" applyAlignment="1">
      <alignment horizontal="center"/>
    </xf>
    <xf numFmtId="165" fontId="6" fillId="0" borderId="0" xfId="0" applyNumberFormat="1" applyFont="1" applyAlignment="1">
      <alignment horizontal="center"/>
    </xf>
    <xf numFmtId="0" fontId="3" fillId="0" borderId="0" xfId="1" applyFill="1" applyAlignment="1">
      <alignment horizontal="left"/>
    </xf>
    <xf numFmtId="14" fontId="6" fillId="0" borderId="0" xfId="0" applyNumberFormat="1" applyFont="1" applyAlignment="1">
      <alignment horizontal="center"/>
    </xf>
    <xf numFmtId="0" fontId="3" fillId="0" borderId="0" xfId="1" applyFill="1" applyAlignment="1">
      <alignment horizontal="left" wrapText="1"/>
    </xf>
    <xf numFmtId="0" fontId="6" fillId="0" borderId="0" xfId="0" applyFont="1" applyAlignment="1">
      <alignment horizontal="left" vertical="top" wrapText="1"/>
    </xf>
    <xf numFmtId="0" fontId="11" fillId="0" borderId="0" xfId="0" applyFont="1" applyAlignment="1">
      <alignment horizontal="left" wrapText="1"/>
    </xf>
    <xf numFmtId="0" fontId="3" fillId="0" borderId="0" xfId="1" applyAlignment="1">
      <alignment horizontal="left" wrapText="1"/>
    </xf>
    <xf numFmtId="0" fontId="13" fillId="0" borderId="0" xfId="0" applyFont="1" applyAlignment="1">
      <alignment horizontal="left" wrapText="1"/>
    </xf>
    <xf numFmtId="0" fontId="6" fillId="0" borderId="0" xfId="0" quotePrefix="1" applyFont="1" applyAlignment="1">
      <alignment horizontal="left"/>
    </xf>
    <xf numFmtId="0" fontId="15" fillId="0" borderId="0" xfId="0" applyFont="1"/>
    <xf numFmtId="0" fontId="6" fillId="0" borderId="0" xfId="0" applyFont="1" applyAlignment="1">
      <alignment wrapText="1"/>
    </xf>
    <xf numFmtId="0" fontId="6" fillId="0" borderId="0" xfId="3" applyNumberFormat="1" applyFont="1" applyFill="1" applyAlignment="1">
      <alignment horizontal="left" wrapText="1"/>
    </xf>
    <xf numFmtId="169" fontId="6" fillId="0" borderId="0" xfId="0" applyNumberFormat="1" applyFont="1" applyAlignment="1">
      <alignment horizontal="center"/>
    </xf>
    <xf numFmtId="170" fontId="6" fillId="0" borderId="0" xfId="0" applyNumberFormat="1" applyFont="1" applyAlignment="1">
      <alignment horizontal="center"/>
    </xf>
    <xf numFmtId="0" fontId="19" fillId="4" borderId="0" xfId="0" applyFont="1" applyFill="1"/>
    <xf numFmtId="14" fontId="6" fillId="0" borderId="0" xfId="0" quotePrefix="1" applyNumberFormat="1" applyFont="1" applyAlignment="1">
      <alignment horizontal="left"/>
    </xf>
    <xf numFmtId="0" fontId="6" fillId="0" borderId="0" xfId="0" applyFont="1"/>
    <xf numFmtId="0" fontId="7" fillId="0" borderId="0" xfId="1" applyFont="1" applyFill="1" applyAlignment="1">
      <alignment horizontal="left" wrapText="1"/>
    </xf>
    <xf numFmtId="0" fontId="7" fillId="0" borderId="0" xfId="1" quotePrefix="1" applyFont="1"/>
    <xf numFmtId="0" fontId="6" fillId="3" borderId="0" xfId="0" applyFont="1" applyFill="1"/>
    <xf numFmtId="0" fontId="7" fillId="0" borderId="0" xfId="1" applyFont="1" applyAlignment="1">
      <alignment horizontal="left" wrapText="1"/>
    </xf>
    <xf numFmtId="0" fontId="6" fillId="3" borderId="0" xfId="0" applyFont="1" applyFill="1" applyProtection="1">
      <protection locked="0"/>
    </xf>
    <xf numFmtId="0" fontId="6" fillId="0" borderId="0" xfId="0" applyFont="1" applyProtection="1">
      <protection locked="0"/>
    </xf>
    <xf numFmtId="0" fontId="7" fillId="0" borderId="0" xfId="1" quotePrefix="1" applyFont="1" applyAlignment="1">
      <alignment horizontal="left"/>
    </xf>
    <xf numFmtId="0" fontId="7" fillId="0" borderId="0" xfId="1" applyFont="1" applyAlignment="1">
      <alignment horizontal="left"/>
    </xf>
    <xf numFmtId="0" fontId="6" fillId="5" borderId="0" xfId="0" applyFont="1" applyFill="1"/>
    <xf numFmtId="9" fontId="6" fillId="0" borderId="0" xfId="0" applyNumberFormat="1" applyFont="1" applyAlignment="1">
      <alignment horizontal="center"/>
    </xf>
    <xf numFmtId="0" fontId="13" fillId="0" borderId="0" xfId="1" applyFont="1" applyFill="1" applyAlignment="1">
      <alignment horizontal="center"/>
    </xf>
    <xf numFmtId="0" fontId="15" fillId="0" borderId="0" xfId="0" applyFont="1" applyAlignment="1">
      <alignment wrapText="1"/>
    </xf>
    <xf numFmtId="2" fontId="6" fillId="0" borderId="0" xfId="0" applyNumberFormat="1" applyFont="1" applyAlignment="1">
      <alignment horizontal="left" wrapText="1"/>
    </xf>
    <xf numFmtId="0" fontId="3" fillId="0" borderId="0" xfId="1" applyFill="1"/>
    <xf numFmtId="0" fontId="13" fillId="0" borderId="0" xfId="0" applyFont="1" applyAlignment="1" applyProtection="1">
      <alignment horizontal="left" wrapText="1"/>
      <protection locked="0"/>
    </xf>
    <xf numFmtId="0" fontId="0" fillId="4" borderId="0" xfId="0" applyFill="1"/>
    <xf numFmtId="0" fontId="22" fillId="0" borderId="0" xfId="0" applyFont="1" applyAlignment="1">
      <alignment wrapText="1"/>
    </xf>
    <xf numFmtId="0" fontId="22" fillId="0" borderId="0" xfId="0" applyFont="1"/>
    <xf numFmtId="0" fontId="3" fillId="0" borderId="0" xfId="1" applyAlignment="1">
      <alignment horizontal="left"/>
    </xf>
    <xf numFmtId="14" fontId="6" fillId="0" borderId="0" xfId="0" applyNumberFormat="1" applyFont="1" applyAlignment="1">
      <alignment horizontal="right"/>
    </xf>
    <xf numFmtId="0" fontId="6" fillId="0" borderId="0" xfId="0" applyFont="1" applyAlignment="1">
      <alignment horizontal="right"/>
    </xf>
    <xf numFmtId="2" fontId="6" fillId="0" borderId="0" xfId="0" applyNumberFormat="1" applyFont="1" applyAlignment="1">
      <alignment horizontal="center"/>
    </xf>
    <xf numFmtId="0" fontId="6" fillId="0" borderId="0" xfId="0" quotePrefix="1" applyFont="1" applyAlignment="1">
      <alignment horizontal="center"/>
    </xf>
    <xf numFmtId="0" fontId="25" fillId="0" borderId="0" xfId="0" applyFont="1" applyAlignment="1">
      <alignment horizontal="left"/>
    </xf>
    <xf numFmtId="0" fontId="25" fillId="0" borderId="0" xfId="0" applyFont="1" applyAlignment="1">
      <alignment horizontal="left" wrapText="1"/>
    </xf>
    <xf numFmtId="0" fontId="29" fillId="0" borderId="0" xfId="0" applyFont="1"/>
    <xf numFmtId="0" fontId="27" fillId="0" borderId="0" xfId="1" applyFont="1" applyFill="1" applyAlignment="1">
      <alignment horizontal="left" wrapText="1"/>
    </xf>
    <xf numFmtId="0" fontId="25" fillId="0" borderId="0" xfId="0" applyFont="1" applyAlignment="1">
      <alignment horizontal="left" vertical="top" wrapText="1"/>
    </xf>
    <xf numFmtId="14" fontId="6" fillId="0" borderId="0" xfId="0" quotePrefix="1" applyNumberFormat="1"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3" fillId="0" borderId="0" xfId="1" applyAlignment="1">
      <alignment horizontal="center"/>
    </xf>
    <xf numFmtId="0" fontId="6" fillId="0" borderId="3" xfId="0" applyFont="1" applyBorder="1" applyAlignment="1">
      <alignment horizontal="left"/>
    </xf>
    <xf numFmtId="1" fontId="6" fillId="0" borderId="0" xfId="0" applyNumberFormat="1" applyFont="1" applyAlignment="1">
      <alignment horizontal="center"/>
    </xf>
    <xf numFmtId="169" fontId="30" fillId="0" borderId="0" xfId="0" applyNumberFormat="1" applyFont="1" applyAlignment="1">
      <alignment horizontal="center"/>
    </xf>
    <xf numFmtId="171" fontId="6" fillId="0" borderId="0" xfId="2" applyNumberFormat="1" applyFont="1" applyAlignment="1">
      <alignment horizontal="center"/>
    </xf>
    <xf numFmtId="0" fontId="25" fillId="0" borderId="0" xfId="0" applyFont="1"/>
    <xf numFmtId="0" fontId="2" fillId="4" borderId="0" xfId="0" applyFont="1" applyFill="1"/>
    <xf numFmtId="164" fontId="0" fillId="0" borderId="0" xfId="0" applyNumberFormat="1"/>
  </cellXfs>
  <cellStyles count="4">
    <cellStyle name="Comma" xfId="3" builtinId="3"/>
    <cellStyle name="Hyperlink" xfId="1" builtinId="8"/>
    <cellStyle name="Normal" xfId="0" builtinId="0"/>
    <cellStyle name="Percent" xfId="2" builtinId="5"/>
  </cellStyles>
  <dxfs count="0"/>
  <tableStyles count="0" defaultTableStyle="TableStyleMedium2" defaultPivotStyle="PivotStyleLight16"/>
  <colors>
    <mruColors>
      <color rgb="FFB7B7FF"/>
      <color rgb="FFFF99FF"/>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rcs.usda.gov/programs-initiatives/joint-chiefs-landscape-restoration-partnership" TargetMode="External"/><Relationship Id="rId21" Type="http://schemas.openxmlformats.org/officeDocument/2006/relationships/hyperlink" Target="https://www.eda.gov/funding/programs/recompete-pilot-program" TargetMode="External"/><Relationship Id="rId42" Type="http://schemas.openxmlformats.org/officeDocument/2006/relationships/hyperlink" Target="https://www.energy.gov/oced/regional-direct-air-capture-hubs" TargetMode="External"/><Relationship Id="rId63" Type="http://schemas.openxmlformats.org/officeDocument/2006/relationships/hyperlink" Target="https://www.epa.gov/uic/underground-injection-control-grants" TargetMode="External"/><Relationship Id="rId84" Type="http://schemas.openxmlformats.org/officeDocument/2006/relationships/hyperlink" Target="https://www.everycrsreport.com/files/2021-12-01_IN11813_5be96384abdb34a217f81367335900ccbe0ebd9a.pdf" TargetMode="External"/><Relationship Id="rId138" Type="http://schemas.openxmlformats.org/officeDocument/2006/relationships/hyperlink" Target="https://sam.gov/fal/69ab835e6f0e4472af48371512a5ebe8/view" TargetMode="External"/><Relationship Id="rId159" Type="http://schemas.openxmlformats.org/officeDocument/2006/relationships/hyperlink" Target="https://sam.gov/fal/6d4a3ac3e2bb45a2b28912a99396433c/view" TargetMode="External"/><Relationship Id="rId170" Type="http://schemas.openxmlformats.org/officeDocument/2006/relationships/hyperlink" Target="https://sam.gov/fal/e374e9a870274bd28bf672c46b026c5c/view" TargetMode="External"/><Relationship Id="rId191" Type="http://schemas.openxmlformats.org/officeDocument/2006/relationships/hyperlink" Target="https://sam.gov/fal/6c47f150aa4744c0bc4881cbd65cc74d/view" TargetMode="External"/><Relationship Id="rId205" Type="http://schemas.openxmlformats.org/officeDocument/2006/relationships/hyperlink" Target="https://www.noaa.gov/infrastructure-law/infrastructure-law-climate-ready-coasts/habitat-restoration" TargetMode="External"/><Relationship Id="rId226" Type="http://schemas.openxmlformats.org/officeDocument/2006/relationships/hyperlink" Target="https://www.noaa.gov/news-releases/noaa-ira-framework-2023" TargetMode="External"/><Relationship Id="rId107" Type="http://schemas.openxmlformats.org/officeDocument/2006/relationships/hyperlink" Target="https://www.fs.usda.gov/managing-land/fire/workforce" TargetMode="External"/><Relationship Id="rId11" Type="http://schemas.openxmlformats.org/officeDocument/2006/relationships/hyperlink" Target="https://www.fs.usda.gov/restoration/CFLRP/index.shtml" TargetMode="External"/><Relationship Id="rId32" Type="http://schemas.openxmlformats.org/officeDocument/2006/relationships/hyperlink" Target="https://broadbandusa.ntia.doc.gov/funding-programs/digital-equity-act-programs" TargetMode="External"/><Relationship Id="rId53" Type="http://schemas.openxmlformats.org/officeDocument/2006/relationships/hyperlink" Target="https://www.doi.gov/wildlandfire/preparedness" TargetMode="External"/><Relationship Id="rId74" Type="http://schemas.openxmlformats.org/officeDocument/2006/relationships/hyperlink" Target="https://www.nrcs.usda.gov/programs-initiatives/acep-agricultural-conservation-easement-program" TargetMode="External"/><Relationship Id="rId128" Type="http://schemas.openxmlformats.org/officeDocument/2006/relationships/hyperlink" Target="https://sam.gov/fal/cd91c6a9d6c042f0aa491124595c34f0/view" TargetMode="External"/><Relationship Id="rId149" Type="http://schemas.openxmlformats.org/officeDocument/2006/relationships/hyperlink" Target="https://sam.gov/fal/2dced9ab9e5549148cb072bdc6a18366/view" TargetMode="External"/><Relationship Id="rId5" Type="http://schemas.openxmlformats.org/officeDocument/2006/relationships/hyperlink" Target="https://www.transportation.gov/rural/grant-toolkit/advanced-transportation-technologies-and-innovative-mobility-deployment" TargetMode="External"/><Relationship Id="rId95" Type="http://schemas.openxmlformats.org/officeDocument/2006/relationships/hyperlink" Target="https://www.fhwa.dot.gov/bipartisan-infrastructure-law/bfp.cfm" TargetMode="External"/><Relationship Id="rId160" Type="http://schemas.openxmlformats.org/officeDocument/2006/relationships/hyperlink" Target="https://sam.gov/fal/660d9543e68a41a0b823cc15d3663439/view" TargetMode="External"/><Relationship Id="rId181" Type="http://schemas.openxmlformats.org/officeDocument/2006/relationships/hyperlink" Target="https://sam.gov/fal/cd042cab753744998bff5ceec787c7b7/view" TargetMode="External"/><Relationship Id="rId216" Type="http://schemas.openxmlformats.org/officeDocument/2006/relationships/hyperlink" Target="https://www.federalregister.gov/documents/2023/06/21/2023-13144/request-for-project-proposals-pursuant-to-section-165-of-the-water-resources-development-act-of-2020" TargetMode="External"/><Relationship Id="rId237" Type="http://schemas.openxmlformats.org/officeDocument/2006/relationships/hyperlink" Target="https://www.energy.gov/oced/energy-improvements-rural-or-remote-areas-0" TargetMode="External"/><Relationship Id="rId22" Type="http://schemas.openxmlformats.org/officeDocument/2006/relationships/hyperlink" Target="https://www.farmers.gov/loans/inflation-reduction-investments/assistance-experienced-discrimination" TargetMode="External"/><Relationship Id="rId43" Type="http://schemas.openxmlformats.org/officeDocument/2006/relationships/hyperlink" Target="https://www.epa.gov/dwsrf/bipartisan-infrastructure-law-srf-memorandum" TargetMode="External"/><Relationship Id="rId64" Type="http://schemas.openxmlformats.org/officeDocument/2006/relationships/hyperlink" Target="https://www.transportation.gov/RAISEgrants/about" TargetMode="External"/><Relationship Id="rId118" Type="http://schemas.openxmlformats.org/officeDocument/2006/relationships/hyperlink" Target="https://science.osti.gov/bes/epscor" TargetMode="External"/><Relationship Id="rId139" Type="http://schemas.openxmlformats.org/officeDocument/2006/relationships/hyperlink" Target="https://sam.gov/fal/7ec1ae4d027e45dfbea80392587b20f8/view" TargetMode="External"/><Relationship Id="rId85" Type="http://schemas.openxmlformats.org/officeDocument/2006/relationships/hyperlink" Target="https://www.epa.gov/dwcapacity/wiin-grant-voluntary-school-and-child-care-lead-testing-and-reduction-grant-program" TargetMode="External"/><Relationship Id="rId150" Type="http://schemas.openxmlformats.org/officeDocument/2006/relationships/hyperlink" Target="https://sam.gov/fal/7bec83870b5743deb7f9b2a0ed87ce53/view" TargetMode="External"/><Relationship Id="rId171" Type="http://schemas.openxmlformats.org/officeDocument/2006/relationships/hyperlink" Target="https://sam.gov/fal/cd042cab753744998bff5ceec787c7b7/view" TargetMode="External"/><Relationship Id="rId192" Type="http://schemas.openxmlformats.org/officeDocument/2006/relationships/hyperlink" Target="https://sam.gov/fal/f88675bfacdf4079a8c2af86c6ca80e4/view" TargetMode="External"/><Relationship Id="rId206" Type="http://schemas.openxmlformats.org/officeDocument/2006/relationships/hyperlink" Target="https://www.noaa.gov/infrastructure-law/infrastructure-law-climate-ready-coasts/national-oceans-and-coastal-security-fund" TargetMode="External"/><Relationship Id="rId227" Type="http://schemas.openxmlformats.org/officeDocument/2006/relationships/hyperlink" Target="https://www.noaa.gov/news-releases/noaa-ira-framework-2023" TargetMode="External"/><Relationship Id="rId12" Type="http://schemas.openxmlformats.org/officeDocument/2006/relationships/hyperlink" Target="https://www.energy.gov/oced/clean-energy-demonstration-program-current-and-former-mine-land" TargetMode="External"/><Relationship Id="rId33" Type="http://schemas.openxmlformats.org/officeDocument/2006/relationships/hyperlink" Target="https://broadbandusa.ntia.doc.gov/funding-programs/digital-equity-act-programs" TargetMode="External"/><Relationship Id="rId108" Type="http://schemas.openxmlformats.org/officeDocument/2006/relationships/hyperlink" Target="https://www.fs.usda.gov/features/firewood-banks-expand-access-to-affordable-home-heating-for-tribes" TargetMode="External"/><Relationship Id="rId129" Type="http://schemas.openxmlformats.org/officeDocument/2006/relationships/hyperlink" Target="https://sam.gov/fal/808947332b21456999592fc43131ff39/view" TargetMode="External"/><Relationship Id="rId54" Type="http://schemas.openxmlformats.org/officeDocument/2006/relationships/hyperlink" Target="https://www.transportation.gov/grants/SS4A" TargetMode="External"/><Relationship Id="rId75" Type="http://schemas.openxmlformats.org/officeDocument/2006/relationships/hyperlink" Target="https://www.nrcs.usda.gov/getting-assistance/conservation-technical-assistance" TargetMode="External"/><Relationship Id="rId96" Type="http://schemas.openxmlformats.org/officeDocument/2006/relationships/hyperlink" Target="https://highways.dot.gov/federal-lands/programs-access" TargetMode="External"/><Relationship Id="rId140" Type="http://schemas.openxmlformats.org/officeDocument/2006/relationships/hyperlink" Target="https://sam.gov/fal/50471f650c3c4bb6a74b40c151b0381a/view" TargetMode="External"/><Relationship Id="rId161" Type="http://schemas.openxmlformats.org/officeDocument/2006/relationships/hyperlink" Target="https://sam.gov/fal/330baae851e642e3aed3f0f6ded22296/view" TargetMode="External"/><Relationship Id="rId182" Type="http://schemas.openxmlformats.org/officeDocument/2006/relationships/hyperlink" Target="https://sam.gov/fal/67e80adf71fb4b13b972f6ca1a74a0c4/view" TargetMode="External"/><Relationship Id="rId217" Type="http://schemas.openxmlformats.org/officeDocument/2006/relationships/hyperlink" Target="https://www.noaa.gov/inflation-reduction-act/inflation-reduction-act-climate-ready-coasts-and-communities/climate-ready-fisheries" TargetMode="External"/><Relationship Id="rId6" Type="http://schemas.openxmlformats.org/officeDocument/2006/relationships/hyperlink" Target="https://www.transit.dot.gov/funding/grants/rural-transportation-assistance-program-5311b3" TargetMode="External"/><Relationship Id="rId238" Type="http://schemas.openxmlformats.org/officeDocument/2006/relationships/hyperlink" Target="https://www.energy.gov/oced/energy-improvements-rural-or-remote-areas-0" TargetMode="External"/><Relationship Id="rId23" Type="http://schemas.openxmlformats.org/officeDocument/2006/relationships/hyperlink" Target="https://www.farmers.gov/loans/inflation-reduction-investments/assistance" TargetMode="External"/><Relationship Id="rId119" Type="http://schemas.openxmlformats.org/officeDocument/2006/relationships/hyperlink" Target="https://www.epa.gov/small-and-rural-wastewater-systems/training-and-technical-assistance-ta-program-rural-small-and" TargetMode="External"/><Relationship Id="rId44" Type="http://schemas.openxmlformats.org/officeDocument/2006/relationships/hyperlink" Target="https://www.epa.gov/dwsrf/bipartisan-infrastructure-law-srf-memorandum" TargetMode="External"/><Relationship Id="rId65" Type="http://schemas.openxmlformats.org/officeDocument/2006/relationships/hyperlink" Target="https://www.fhwa.dot.gov/specialfunding/stp/" TargetMode="External"/><Relationship Id="rId86" Type="http://schemas.openxmlformats.org/officeDocument/2006/relationships/hyperlink" Target="https://www.energy.gov/gdo/preventing-outages-and-enhancing-resilience-electric-grid-grants" TargetMode="External"/><Relationship Id="rId130" Type="http://schemas.openxmlformats.org/officeDocument/2006/relationships/hyperlink" Target="https://sam.gov/fal/e5b2ef64248a42c4a1f3969f8f90bc13/view" TargetMode="External"/><Relationship Id="rId151" Type="http://schemas.openxmlformats.org/officeDocument/2006/relationships/hyperlink" Target="https://sam.gov/fal/d9ff4574f2f149ceab5ddc2382500706/view" TargetMode="External"/><Relationship Id="rId172" Type="http://schemas.openxmlformats.org/officeDocument/2006/relationships/hyperlink" Target="https://sam.gov/fal/40e87eba3b5b452fbc6e75617b123375/view" TargetMode="External"/><Relationship Id="rId193" Type="http://schemas.openxmlformats.org/officeDocument/2006/relationships/hyperlink" Target="https://sam.gov/fal/ca99aae73d7c4f31b4cf6ba26b34caca/view" TargetMode="External"/><Relationship Id="rId207" Type="http://schemas.openxmlformats.org/officeDocument/2006/relationships/hyperlink" Target="https://www.noaa.gov/infrastructure-law/infrastructure-law-climate-ready-coasts/marine-debris-national-ocean-service" TargetMode="External"/><Relationship Id="rId228" Type="http://schemas.openxmlformats.org/officeDocument/2006/relationships/hyperlink" Target="https://www.noaa.gov/news-releases/noaa-ira-framework-2023" TargetMode="External"/><Relationship Id="rId13" Type="http://schemas.openxmlformats.org/officeDocument/2006/relationships/hyperlink" Target="https://broadbandusa.ntia.doc.gov/funding-programs/broadband-equity-access-and-deployment-bead-program-0" TargetMode="External"/><Relationship Id="rId109" Type="http://schemas.openxmlformats.org/officeDocument/2006/relationships/hyperlink" Target="https://www.fs.usda.gov/managing-land/fire" TargetMode="External"/><Relationship Id="rId34" Type="http://schemas.openxmlformats.org/officeDocument/2006/relationships/hyperlink" Target="https://broadbandusa.ntia.doc.gov/taxonomy/term/177" TargetMode="External"/><Relationship Id="rId55" Type="http://schemas.openxmlformats.org/officeDocument/2006/relationships/hyperlink" Target="https://www.usbr.gov/inflation-reduction-act/" TargetMode="External"/><Relationship Id="rId76" Type="http://schemas.openxmlformats.org/officeDocument/2006/relationships/hyperlink" Target="https://www.fsa.usda.gov/programs-and-services/increasing-land-access/index" TargetMode="External"/><Relationship Id="rId97" Type="http://schemas.openxmlformats.org/officeDocument/2006/relationships/hyperlink" Target="https://www.fema.gov/grants/mitigation/storm-rlf" TargetMode="External"/><Relationship Id="rId120" Type="http://schemas.openxmlformats.org/officeDocument/2006/relationships/hyperlink" Target="https://www.energy.gov/scep/building-training-and-assessment-centers" TargetMode="External"/><Relationship Id="rId141" Type="http://schemas.openxmlformats.org/officeDocument/2006/relationships/hyperlink" Target="https://sam.gov/fal/80c8407fb71144389cc9a8be30bb9352/view" TargetMode="External"/><Relationship Id="rId7" Type="http://schemas.openxmlformats.org/officeDocument/2006/relationships/hyperlink" Target="https://www.nationalrtap.org/" TargetMode="External"/><Relationship Id="rId162" Type="http://schemas.openxmlformats.org/officeDocument/2006/relationships/hyperlink" Target="https://sam.gov/fal/6d4a3ac3e2bb45a2b28912a99396433c/view" TargetMode="External"/><Relationship Id="rId183" Type="http://schemas.openxmlformats.org/officeDocument/2006/relationships/hyperlink" Target="https://sam.gov/fal/9b70b4be82234cb881078f4c3d47ef6b/view" TargetMode="External"/><Relationship Id="rId218" Type="http://schemas.openxmlformats.org/officeDocument/2006/relationships/hyperlink" Target="https://www.noaa.gov/inflation-reduction-act/inflation-reduction-act-climate-ready-coasts-and-communities/climate-resilience-regional-challenge" TargetMode="External"/><Relationship Id="rId239" Type="http://schemas.openxmlformats.org/officeDocument/2006/relationships/hyperlink" Target="https://www.energy.gov/oced/energy-improvements-rural-or-remote-areas-0" TargetMode="External"/><Relationship Id="rId24" Type="http://schemas.openxmlformats.org/officeDocument/2006/relationships/hyperlink" Target="https://www.energy.gov/gdo/grid-innovation-program" TargetMode="External"/><Relationship Id="rId45" Type="http://schemas.openxmlformats.org/officeDocument/2006/relationships/hyperlink" Target="https://www.energy.gov/scep/home-energy-rebate-programs" TargetMode="External"/><Relationship Id="rId66" Type="http://schemas.openxmlformats.org/officeDocument/2006/relationships/hyperlink" Target="https://www.fhwa.dot.gov/specialfunding/adhs/" TargetMode="External"/><Relationship Id="rId87" Type="http://schemas.openxmlformats.org/officeDocument/2006/relationships/hyperlink" Target="https://www.epa.gov/dwsrf/bipartisan-infrastructure-law-srf-memorandum" TargetMode="External"/><Relationship Id="rId110" Type="http://schemas.openxmlformats.org/officeDocument/2006/relationships/hyperlink" Target="https://www.fs.usda.gov/managing-land/fire" TargetMode="External"/><Relationship Id="rId131" Type="http://schemas.openxmlformats.org/officeDocument/2006/relationships/hyperlink" Target="https://sam.gov/fal/790020f8f16547f4b3dd6d54fda9c0fe/view" TargetMode="External"/><Relationship Id="rId152" Type="http://schemas.openxmlformats.org/officeDocument/2006/relationships/hyperlink" Target="https://sam.gov/fal/74a33d751d1240cdbc26ca1308960d6d/view" TargetMode="External"/><Relationship Id="rId173" Type="http://schemas.openxmlformats.org/officeDocument/2006/relationships/hyperlink" Target="https://sam.gov/fal/69fae5f2132243469620a5fcebfaac78/view" TargetMode="External"/><Relationship Id="rId194" Type="http://schemas.openxmlformats.org/officeDocument/2006/relationships/hyperlink" Target="https://sam.gov/fal/6f7e4648405e4818b75e779d95ed5e4b/view" TargetMode="External"/><Relationship Id="rId208" Type="http://schemas.openxmlformats.org/officeDocument/2006/relationships/hyperlink" Target="https://www.noaa.gov/infrastructure-law/infrastructure-law-climate-ready-coasts/coastal-zone-management" TargetMode="External"/><Relationship Id="rId229" Type="http://schemas.openxmlformats.org/officeDocument/2006/relationships/hyperlink" Target="https://www.noaa.gov/news-releases/noaa-ira-framework-2023" TargetMode="External"/><Relationship Id="rId240" Type="http://schemas.openxmlformats.org/officeDocument/2006/relationships/hyperlink" Target="https://22007apply.gov/program-overview.html" TargetMode="External"/><Relationship Id="rId14" Type="http://schemas.openxmlformats.org/officeDocument/2006/relationships/hyperlink" Target="https://www.eda.gov/funding/programs/regional-technology-and-innovation-hubs" TargetMode="External"/><Relationship Id="rId35" Type="http://schemas.openxmlformats.org/officeDocument/2006/relationships/hyperlink" Target="https://www.epa.gov/inflation-reduction-act/delivering-cleaner-air" TargetMode="External"/><Relationship Id="rId56" Type="http://schemas.openxmlformats.org/officeDocument/2006/relationships/hyperlink" Target="https://www.energy.gov/eere/clean-hydrogen-manufacturing-recycling" TargetMode="External"/><Relationship Id="rId77" Type="http://schemas.openxmlformats.org/officeDocument/2006/relationships/hyperlink" Target="https://www.nifa.usda.gov/grants/funding-opportunities/learning-leading-cultivating-next-generation-diverse-food-agriculture" TargetMode="External"/><Relationship Id="rId100" Type="http://schemas.openxmlformats.org/officeDocument/2006/relationships/hyperlink" Target="https://dra.gov/" TargetMode="External"/><Relationship Id="rId8" Type="http://schemas.openxmlformats.org/officeDocument/2006/relationships/hyperlink" Target="https://www.transit.dot.gov/rural-formula-grants-5311" TargetMode="External"/><Relationship Id="rId98" Type="http://schemas.openxmlformats.org/officeDocument/2006/relationships/hyperlink" Target="https://www.fs.usda.gov/science-technology/energy-forest-products/wood-innovations-program" TargetMode="External"/><Relationship Id="rId121" Type="http://schemas.openxmlformats.org/officeDocument/2006/relationships/hyperlink" Target="https://www.epa.gov/wifia" TargetMode="External"/><Relationship Id="rId142" Type="http://schemas.openxmlformats.org/officeDocument/2006/relationships/hyperlink" Target="https://sam.gov/fal/b8325f488ef040efae71c0fce8f9e25b/view" TargetMode="External"/><Relationship Id="rId163" Type="http://schemas.openxmlformats.org/officeDocument/2006/relationships/hyperlink" Target="https://sam.gov/fal/6d4a3ac3e2bb45a2b28912a99396433c/view" TargetMode="External"/><Relationship Id="rId184" Type="http://schemas.openxmlformats.org/officeDocument/2006/relationships/hyperlink" Target="https://sam.gov/fal/1df52cb65c4a4b01a724ca2eab22a9df/view" TargetMode="External"/><Relationship Id="rId219" Type="http://schemas.openxmlformats.org/officeDocument/2006/relationships/hyperlink" Target="https://sam.gov/fal/c6c559878dd84e6aba233172ea83e39b/view" TargetMode="External"/><Relationship Id="rId230" Type="http://schemas.openxmlformats.org/officeDocument/2006/relationships/hyperlink" Target="https://www.epa.gov/greenhouse-gas-reduction-fund/general-program-resources" TargetMode="External"/><Relationship Id="rId25" Type="http://schemas.openxmlformats.org/officeDocument/2006/relationships/hyperlink" Target="https://www.transit.dot.gov/funding/grants/grant-programs/ferry-service-rural-communities-program-iija-ss-71103" TargetMode="External"/><Relationship Id="rId46" Type="http://schemas.openxmlformats.org/officeDocument/2006/relationships/hyperlink" Target="https://www.rd.usda.gov/programs-services/energy-programs/rural-energy-america-program-renewable-energy-systems-energy-efficiency-improvement-guaranteed-loans" TargetMode="External"/><Relationship Id="rId67" Type="http://schemas.openxmlformats.org/officeDocument/2006/relationships/hyperlink" Target="https://www.fs.usda.gov/managing-land/infrastructure" TargetMode="External"/><Relationship Id="rId88" Type="http://schemas.openxmlformats.org/officeDocument/2006/relationships/hyperlink" Target="https://www.epa.gov/dwsrf/bipartisan-infrastructure-law-srf-memorandum" TargetMode="External"/><Relationship Id="rId111" Type="http://schemas.openxmlformats.org/officeDocument/2006/relationships/hyperlink" Target="https://www.doi.gov/priorities/investing-americas-infrastructure/ecosystem-restoration/projects" TargetMode="External"/><Relationship Id="rId132" Type="http://schemas.openxmlformats.org/officeDocument/2006/relationships/hyperlink" Target="https://sam.gov/fal/9f34834e496f4067927e76cd78a27cc8/view" TargetMode="External"/><Relationship Id="rId153" Type="http://schemas.openxmlformats.org/officeDocument/2006/relationships/hyperlink" Target="https://sam.gov/fal/d02b031c1c094ccba41359e35b30525f/view" TargetMode="External"/><Relationship Id="rId174" Type="http://schemas.openxmlformats.org/officeDocument/2006/relationships/hyperlink" Target="https://sam.gov/fal/a6968c993e244de8a3cfa7c9c213db1e/view" TargetMode="External"/><Relationship Id="rId195" Type="http://schemas.openxmlformats.org/officeDocument/2006/relationships/hyperlink" Target="https://sam.gov/fal/627f82f06482493b92ffb1ab115abc22/view" TargetMode="External"/><Relationship Id="rId209" Type="http://schemas.openxmlformats.org/officeDocument/2006/relationships/hyperlink" Target="https://sam.gov/fal/75942f5efecf489781d1f3797c1c4b85/view" TargetMode="External"/><Relationship Id="rId220" Type="http://schemas.openxmlformats.org/officeDocument/2006/relationships/hyperlink" Target="https://sam.gov/fal/0d4a1cadbbd540a89ff33d8ff15d1df6/view" TargetMode="External"/><Relationship Id="rId241" Type="http://schemas.openxmlformats.org/officeDocument/2006/relationships/hyperlink" Target="https://sam.gov/fal/6d4a3ac3e2bb45a2b28912a99396433c/view" TargetMode="External"/><Relationship Id="rId15" Type="http://schemas.openxmlformats.org/officeDocument/2006/relationships/hyperlink" Target="https://www.rd.usda.gov/programs-services/electric-programs/empowering-rural-america-new-era-program" TargetMode="External"/><Relationship Id="rId36" Type="http://schemas.openxmlformats.org/officeDocument/2006/relationships/hyperlink" Target="https://crsreports.congress.gov/product/pdf/R/R41303" TargetMode="External"/><Relationship Id="rId57" Type="http://schemas.openxmlformats.org/officeDocument/2006/relationships/hyperlink" Target="https://www.energy.gov/mesc/battery-manufacturing-and-recycling-grants" TargetMode="External"/><Relationship Id="rId10" Type="http://schemas.openxmlformats.org/officeDocument/2006/relationships/hyperlink" Target="https://www.fs.usda.gov/managing-land/national-forests-grasslands/legacy-roads-trails" TargetMode="External"/><Relationship Id="rId31" Type="http://schemas.openxmlformats.org/officeDocument/2006/relationships/hyperlink" Target="https://www.transportation.gov/buildamerica/RuralandTribalGrants" TargetMode="External"/><Relationship Id="rId52" Type="http://schemas.openxmlformats.org/officeDocument/2006/relationships/hyperlink" Target="https://www.doi.gov/wildlandfire/burned-area-rehabilitation" TargetMode="External"/><Relationship Id="rId73" Type="http://schemas.openxmlformats.org/officeDocument/2006/relationships/hyperlink" Target="https://www.nrcs.usda.gov/programs-initiatives/csp-conservation-stewardship-program" TargetMode="External"/><Relationship Id="rId78" Type="http://schemas.openxmlformats.org/officeDocument/2006/relationships/hyperlink" Target="https://www.transportation.gov/grants/infra-grant-program" TargetMode="External"/><Relationship Id="rId94" Type="http://schemas.openxmlformats.org/officeDocument/2006/relationships/hyperlink" Target="https://www.epa.gov/small-and-rural-wastewater-systems/alaska-native-villages-and-rural-communities-water-grant-program" TargetMode="External"/><Relationship Id="rId99" Type="http://schemas.openxmlformats.org/officeDocument/2006/relationships/hyperlink" Target="https://www.arc.gov/grants-and-opportunities/" TargetMode="External"/><Relationship Id="rId101" Type="http://schemas.openxmlformats.org/officeDocument/2006/relationships/hyperlink" Target="https://www.denali.gov/" TargetMode="External"/><Relationship Id="rId122" Type="http://schemas.openxmlformats.org/officeDocument/2006/relationships/hyperlink" Target="https://sam.gov/fal/7bec83870b5743deb7f9b2a0ed87ce53/view" TargetMode="External"/><Relationship Id="rId143" Type="http://schemas.openxmlformats.org/officeDocument/2006/relationships/hyperlink" Target="https://sam.gov/fal/50471f650c3c4bb6a74b40c151b0381a/view" TargetMode="External"/><Relationship Id="rId148" Type="http://schemas.openxmlformats.org/officeDocument/2006/relationships/hyperlink" Target="https://sam.gov/fal/dcb3e5123f3c4b4fb8638588fbdb9ebc/view" TargetMode="External"/><Relationship Id="rId164" Type="http://schemas.openxmlformats.org/officeDocument/2006/relationships/hyperlink" Target="https://sam.gov/fal/ff25af4dfa764745b46db7b125b59214/view" TargetMode="External"/><Relationship Id="rId169" Type="http://schemas.openxmlformats.org/officeDocument/2006/relationships/hyperlink" Target="https://sam.gov/fal/105b55c5457e48679fc384edb393cdec/view" TargetMode="External"/><Relationship Id="rId185" Type="http://schemas.openxmlformats.org/officeDocument/2006/relationships/hyperlink" Target="https://sam.gov/fal/18e6e73d05f346138d82746c11208c75/view" TargetMode="External"/><Relationship Id="rId4" Type="http://schemas.openxmlformats.org/officeDocument/2006/relationships/hyperlink" Target="https://www.energy.gov/mesc/advanced-energy-manufacturing-and-recycling-grants" TargetMode="External"/><Relationship Id="rId9" Type="http://schemas.openxmlformats.org/officeDocument/2006/relationships/hyperlink" Target="https://new.nsf.gov/funding/initiatives/regional-innovation-engines" TargetMode="External"/><Relationship Id="rId180" Type="http://schemas.openxmlformats.org/officeDocument/2006/relationships/hyperlink" Target="https://sam.gov/fal/543c7c83d09f431b9b097fc7cfde604e/view" TargetMode="External"/><Relationship Id="rId210" Type="http://schemas.openxmlformats.org/officeDocument/2006/relationships/hyperlink" Target="https://sam.gov/fal/6136b53d13174d9ab309cff99c6faba3/view" TargetMode="External"/><Relationship Id="rId215" Type="http://schemas.openxmlformats.org/officeDocument/2006/relationships/hyperlink" Target="https://sam.gov/fal/2eb0a1da098341fba22519631b14c82f/view" TargetMode="External"/><Relationship Id="rId236" Type="http://schemas.openxmlformats.org/officeDocument/2006/relationships/hyperlink" Target="https://www.energy.gov/oced/grant-funding-notice-energy-improvements-rural-or-remote-areas" TargetMode="External"/><Relationship Id="rId26" Type="http://schemas.openxmlformats.org/officeDocument/2006/relationships/hyperlink" Target="https://www.transportation.gov/grants/rural-surface-transportation-grant" TargetMode="External"/><Relationship Id="rId231" Type="http://schemas.openxmlformats.org/officeDocument/2006/relationships/hyperlink" Target="https://www.epa.gov/greenhouse-gas-reduction-fund/general-program-resources" TargetMode="External"/><Relationship Id="rId47" Type="http://schemas.openxmlformats.org/officeDocument/2006/relationships/hyperlink" Target="https://www.usace.army.mil/Missions/Civil-Works/Project-Planning/Legislative-Links/wrda_2020/" TargetMode="External"/><Relationship Id="rId68" Type="http://schemas.openxmlformats.org/officeDocument/2006/relationships/hyperlink" Target="https://www.doi.gov/orphanedwells" TargetMode="External"/><Relationship Id="rId89" Type="http://schemas.openxmlformats.org/officeDocument/2006/relationships/hyperlink" Target="https://www.epa.gov/dwsrf/bipartisan-infrastructure-law-srf-memorandum" TargetMode="External"/><Relationship Id="rId112" Type="http://schemas.openxmlformats.org/officeDocument/2006/relationships/hyperlink" Target="https://www.fs.usda.gov/restoration/index.shtml" TargetMode="External"/><Relationship Id="rId133" Type="http://schemas.openxmlformats.org/officeDocument/2006/relationships/hyperlink" Target="https://sam.gov/fal/60649622afbf4c939bfbc6521a96d644/view" TargetMode="External"/><Relationship Id="rId154" Type="http://schemas.openxmlformats.org/officeDocument/2006/relationships/hyperlink" Target="https://sam.gov/fal/50471f650c3c4bb6a74b40c151b0381a/view" TargetMode="External"/><Relationship Id="rId175" Type="http://schemas.openxmlformats.org/officeDocument/2006/relationships/hyperlink" Target="https://sam.gov/fal/a6fc27bb79a04fa18997f41c76092617/view" TargetMode="External"/><Relationship Id="rId196" Type="http://schemas.openxmlformats.org/officeDocument/2006/relationships/hyperlink" Target="https://www.usbr.gov/bil/2022-spendplan.html" TargetMode="External"/><Relationship Id="rId200" Type="http://schemas.openxmlformats.org/officeDocument/2006/relationships/hyperlink" Target="https://www.fs.usda.gov/about-agency/state-private-forestry/coop-forestry/ira-forest-landowner-support" TargetMode="External"/><Relationship Id="rId16" Type="http://schemas.openxmlformats.org/officeDocument/2006/relationships/hyperlink" Target="https://www.rd.usda.gov/programs-services/electric-programs/powering-affordable-clean-energy-pace-program" TargetMode="External"/><Relationship Id="rId221" Type="http://schemas.openxmlformats.org/officeDocument/2006/relationships/hyperlink" Target="https://www.noaa.gov/inflation-reduction-act/inflation-reduction-act-climate-ready-coasts-and-communities/climate-ready-workforce" TargetMode="External"/><Relationship Id="rId242" Type="http://schemas.openxmlformats.org/officeDocument/2006/relationships/hyperlink" Target="https://www.energy.gov/oced/funding-notice-energy-improvement-rural-or-remote-areas" TargetMode="External"/><Relationship Id="rId37" Type="http://schemas.openxmlformats.org/officeDocument/2006/relationships/hyperlink" Target="https://www.rd.usda.gov/programs-services/telecommunications-programs/rural-broadband-loans-loangrant-combinations-and-loan-guarantees" TargetMode="External"/><Relationship Id="rId58" Type="http://schemas.openxmlformats.org/officeDocument/2006/relationships/hyperlink" Target="https://www.energy.gov/mesc/battery-materials-processing-grants" TargetMode="External"/><Relationship Id="rId79" Type="http://schemas.openxmlformats.org/officeDocument/2006/relationships/hyperlink" Target="https://www.fhwa.dot.gov/bipartisan-infrastructure-law/bip_factsheet.cfm" TargetMode="External"/><Relationship Id="rId102" Type="http://schemas.openxmlformats.org/officeDocument/2006/relationships/hyperlink" Target="https://www.nbrc.gov/" TargetMode="External"/><Relationship Id="rId123" Type="http://schemas.openxmlformats.org/officeDocument/2006/relationships/hyperlink" Target="https://sam.gov/fal/b576a7c03c8d482c83da9e198b5e54fe/view" TargetMode="External"/><Relationship Id="rId144" Type="http://schemas.openxmlformats.org/officeDocument/2006/relationships/hyperlink" Target="https://sam.gov/fal/2b5519b919e2444d952ad15d265554cf/view" TargetMode="External"/><Relationship Id="rId90" Type="http://schemas.openxmlformats.org/officeDocument/2006/relationships/hyperlink" Target="https://www.transportation.gov/grants/mega-grant-program" TargetMode="External"/><Relationship Id="rId165" Type="http://schemas.openxmlformats.org/officeDocument/2006/relationships/hyperlink" Target="https://sam.gov/fal/2600c2c488614508b0e6c2622ebe2df0/view" TargetMode="External"/><Relationship Id="rId186" Type="http://schemas.openxmlformats.org/officeDocument/2006/relationships/hyperlink" Target="https://sam.gov/fal/55409666c9e143ffb6a52c40514c5558/view" TargetMode="External"/><Relationship Id="rId211" Type="http://schemas.openxmlformats.org/officeDocument/2006/relationships/hyperlink" Target="https://sgp.fas.org/crs/misc/RL31457.pdf" TargetMode="External"/><Relationship Id="rId232" Type="http://schemas.openxmlformats.org/officeDocument/2006/relationships/hyperlink" Target="https://www.epa.gov/greenhouse-gas-reduction-fund/solar-all" TargetMode="External"/><Relationship Id="rId27" Type="http://schemas.openxmlformats.org/officeDocument/2006/relationships/hyperlink" Target="https://www.rd.usda.gov/inflation-reduction-act/rural-energy-america-program-reap" TargetMode="External"/><Relationship Id="rId48" Type="http://schemas.openxmlformats.org/officeDocument/2006/relationships/hyperlink" Target="https://www.transit.dot.gov/funding/grants/fact-sheet-formula-grants-rural-areas" TargetMode="External"/><Relationship Id="rId69" Type="http://schemas.openxmlformats.org/officeDocument/2006/relationships/hyperlink" Target="https://www.energy.gov/ceser/rural-and-municipal-utility-advanced-cybersecurity-grant-and-technical-assistance-rmuc" TargetMode="External"/><Relationship Id="rId113" Type="http://schemas.openxmlformats.org/officeDocument/2006/relationships/hyperlink" Target="https://www.epa.gov/brownfields/overview-epas-brownfields-program" TargetMode="External"/><Relationship Id="rId134" Type="http://schemas.openxmlformats.org/officeDocument/2006/relationships/hyperlink" Target="https://sam.gov/fal/ca725d8eb4fd4663b010607ed618673f/view" TargetMode="External"/><Relationship Id="rId80" Type="http://schemas.openxmlformats.org/officeDocument/2006/relationships/hyperlink" Target="https://highways.dot.gov/federal-lands/programs/wildlife-crossings" TargetMode="External"/><Relationship Id="rId155" Type="http://schemas.openxmlformats.org/officeDocument/2006/relationships/hyperlink" Target="https://sam.gov/fal/7bec83870b5743deb7f9b2a0ed87ce53/view" TargetMode="External"/><Relationship Id="rId176" Type="http://schemas.openxmlformats.org/officeDocument/2006/relationships/hyperlink" Target="https://sam.gov/fal/81375f4b07dc4f99893cb6ff2db6ecbf/view?keywords=%22sewer%20overflow%22&amp;sort=-relevance&amp;index=&amp;is_active=true&amp;page=1" TargetMode="External"/><Relationship Id="rId197" Type="http://schemas.openxmlformats.org/officeDocument/2006/relationships/hyperlink" Target="https://sam.gov/fal/0a6fa029707242dd816bf92d0b723b19/view" TargetMode="External"/><Relationship Id="rId201" Type="http://schemas.openxmlformats.org/officeDocument/2006/relationships/hyperlink" Target="https://www.noaa.gov/inflation-reduction-act/inflation-reduction-act-climate-ready-coasts-and-communities/ocean-based-climate-resilience-accelerators" TargetMode="External"/><Relationship Id="rId222" Type="http://schemas.openxmlformats.org/officeDocument/2006/relationships/hyperlink" Target="https://sam.gov/fal/6fb146e25ae2411aabe2c09e453bcbaf/view" TargetMode="External"/><Relationship Id="rId243" Type="http://schemas.openxmlformats.org/officeDocument/2006/relationships/hyperlink" Target="https://www.energy.gov/oced/energy-improvements-rural-or-remote-areas-0" TargetMode="External"/><Relationship Id="rId17" Type="http://schemas.openxmlformats.org/officeDocument/2006/relationships/hyperlink" Target="https://www.nrcs.usda.gov/programs-initiatives/eqip-environmental-quality-incentives" TargetMode="External"/><Relationship Id="rId38" Type="http://schemas.openxmlformats.org/officeDocument/2006/relationships/hyperlink" Target="https://www.epa.gov/dera" TargetMode="External"/><Relationship Id="rId59" Type="http://schemas.openxmlformats.org/officeDocument/2006/relationships/hyperlink" Target="https://railroads.dot.gov/grants-loans/competitive-discretionary-grant-programs/railroad-crossing-elimination-grant-program" TargetMode="External"/><Relationship Id="rId103" Type="http://schemas.openxmlformats.org/officeDocument/2006/relationships/hyperlink" Target="https://scrc.gov/" TargetMode="External"/><Relationship Id="rId124" Type="http://schemas.openxmlformats.org/officeDocument/2006/relationships/hyperlink" Target="https://sam.gov/fal/2600c2c488614508b0e6c2622ebe2df0/view" TargetMode="External"/><Relationship Id="rId70" Type="http://schemas.openxmlformats.org/officeDocument/2006/relationships/hyperlink" Target="https://www.energy.gov/scep/energy-efficiency-and-conservation-block-grant-program" TargetMode="External"/><Relationship Id="rId91" Type="http://schemas.openxmlformats.org/officeDocument/2006/relationships/hyperlink" Target="https://www.epa.gov/dwcapacity/emerging-contaminants-ec-small-or-disadvantaged-communities-grant-sdc" TargetMode="External"/><Relationship Id="rId145" Type="http://schemas.openxmlformats.org/officeDocument/2006/relationships/hyperlink" Target="https://sam.gov/fal/79b153c4f515bd8af6a3842c3f710cff/view" TargetMode="External"/><Relationship Id="rId166" Type="http://schemas.openxmlformats.org/officeDocument/2006/relationships/hyperlink" Target="https://sam.gov/fal/98ae775f4dfb4f23a135577d6ede0cb6/view" TargetMode="External"/><Relationship Id="rId187" Type="http://schemas.openxmlformats.org/officeDocument/2006/relationships/hyperlink" Target="https://sam.gov/fal/21378a418fbc4aaa9105bed5f0207561/view" TargetMode="External"/><Relationship Id="rId1" Type="http://schemas.openxmlformats.org/officeDocument/2006/relationships/hyperlink" Target="https://www.osmre.gov/resources/grants-resources" TargetMode="External"/><Relationship Id="rId212" Type="http://schemas.openxmlformats.org/officeDocument/2006/relationships/hyperlink" Target="https://www.epa.gov/inflation-reduction-act/climate-pollution-reduction-grants" TargetMode="External"/><Relationship Id="rId233" Type="http://schemas.openxmlformats.org/officeDocument/2006/relationships/hyperlink" Target="https://www.epa.gov/greenhouse-gas-reduction-fund/national-clean-investment-fund" TargetMode="External"/><Relationship Id="rId28" Type="http://schemas.openxmlformats.org/officeDocument/2006/relationships/hyperlink" Target="https://broadbandusa.ntia.doc.gov/funding-programs/enabling-middle-mile-broadband-infrastructure-program" TargetMode="External"/><Relationship Id="rId49" Type="http://schemas.openxmlformats.org/officeDocument/2006/relationships/hyperlink" Target="https://www.epa.gov/cleanschoolbus" TargetMode="External"/><Relationship Id="rId114" Type="http://schemas.openxmlformats.org/officeDocument/2006/relationships/hyperlink" Target="https://www.epa.gov/superfund" TargetMode="External"/><Relationship Id="rId60" Type="http://schemas.openxmlformats.org/officeDocument/2006/relationships/hyperlink" Target="https://www.fema.gov/grants/mitigation/building-resilient-infrastructure-communities/about" TargetMode="External"/><Relationship Id="rId81" Type="http://schemas.openxmlformats.org/officeDocument/2006/relationships/hyperlink" Target="https://www.transportation.gov/rural" TargetMode="External"/><Relationship Id="rId135" Type="http://schemas.openxmlformats.org/officeDocument/2006/relationships/hyperlink" Target="https://sam.gov/fal/6b2d027afc45460ea7f8bd1bbc94f987/view" TargetMode="External"/><Relationship Id="rId156" Type="http://schemas.openxmlformats.org/officeDocument/2006/relationships/hyperlink" Target="https://sam.gov/fal/2bca83971d6949b8ac7562319088d522/view" TargetMode="External"/><Relationship Id="rId177" Type="http://schemas.openxmlformats.org/officeDocument/2006/relationships/hyperlink" Target="https://sam.gov/fal/5acc0d86dc944dd5b18ead7998f12b61/view" TargetMode="External"/><Relationship Id="rId198" Type="http://schemas.openxmlformats.org/officeDocument/2006/relationships/hyperlink" Target="https://www.epa.gov/newsreleases/epa-seeks-public-input-inflation-reduction-act-programs-fight-climate-change-protect" TargetMode="External"/><Relationship Id="rId202" Type="http://schemas.openxmlformats.org/officeDocument/2006/relationships/hyperlink" Target="https://sam.gov/fal/8a6e6de4857b439ebd30b70c4bca2b99/view" TargetMode="External"/><Relationship Id="rId223" Type="http://schemas.openxmlformats.org/officeDocument/2006/relationships/hyperlink" Target="https://sam.gov/fal/cffd228dd8a34254b68d497672a5235e/view" TargetMode="External"/><Relationship Id="rId244" Type="http://schemas.openxmlformats.org/officeDocument/2006/relationships/hyperlink" Target="https://www.energy.gov/oced/energy-improvements-rural-or-remote-areas-0" TargetMode="External"/><Relationship Id="rId18" Type="http://schemas.openxmlformats.org/officeDocument/2006/relationships/hyperlink" Target="https://www.energy.gov/oced/regional-clean-hydrogen-hubs" TargetMode="External"/><Relationship Id="rId39" Type="http://schemas.openxmlformats.org/officeDocument/2006/relationships/hyperlink" Target="https://www.energy.gov/scep/wap/about-weatherization-assistance-program" TargetMode="External"/><Relationship Id="rId50" Type="http://schemas.openxmlformats.org/officeDocument/2006/relationships/hyperlink" Target="https://www.transportation.gov/rural/grant-toolkit/charging-and-fueling-infrastructure-grant-program" TargetMode="External"/><Relationship Id="rId104" Type="http://schemas.openxmlformats.org/officeDocument/2006/relationships/hyperlink" Target="https://www.acf.hhs.gov/ocs/low-income-home-energy-assistance-program-liheap" TargetMode="External"/><Relationship Id="rId125" Type="http://schemas.openxmlformats.org/officeDocument/2006/relationships/hyperlink" Target="https://sam.gov/fal/67c6dbfba71143e4b086de3af5e3d5fc/view" TargetMode="External"/><Relationship Id="rId146" Type="http://schemas.openxmlformats.org/officeDocument/2006/relationships/hyperlink" Target="https://sam.gov/fal/9b6915dcfd55418da4e6408d51d6d963/view" TargetMode="External"/><Relationship Id="rId167" Type="http://schemas.openxmlformats.org/officeDocument/2006/relationships/hyperlink" Target="https://sam.gov/fal/656a393825ab410ea0ab1cf634f8d7b6/view" TargetMode="External"/><Relationship Id="rId188" Type="http://schemas.openxmlformats.org/officeDocument/2006/relationships/hyperlink" Target="https://sam.gov/fal/fae8bebbdcd74009855d436ceea437d0/view" TargetMode="External"/><Relationship Id="rId71" Type="http://schemas.openxmlformats.org/officeDocument/2006/relationships/hyperlink" Target="https://www.doi.gov/sites/doi.gov/files/wildland-fire-mgmt-bil-spend-plan-final-508.pdf" TargetMode="External"/><Relationship Id="rId92" Type="http://schemas.openxmlformats.org/officeDocument/2006/relationships/hyperlink" Target="https://www.fhwa.dot.gov/environment/protect/discretionary/" TargetMode="External"/><Relationship Id="rId213" Type="http://schemas.openxmlformats.org/officeDocument/2006/relationships/hyperlink" Target="https://sam.gov/fal/6ccff3d73583450ba88ecef4bee21212/view" TargetMode="External"/><Relationship Id="rId234" Type="http://schemas.openxmlformats.org/officeDocument/2006/relationships/hyperlink" Target="https://www.epa.gov/greenhouse-gas-reduction-fund/clean-communities-investment-accelerator" TargetMode="External"/><Relationship Id="rId2" Type="http://schemas.openxmlformats.org/officeDocument/2006/relationships/hyperlink" Target="https://www.energy.gov/policy/21st-century-energy-workforce-advisory-board-ewab" TargetMode="External"/><Relationship Id="rId29" Type="http://schemas.openxmlformats.org/officeDocument/2006/relationships/hyperlink" Target="https://www.fs.usda.gov/managing-land/fire/grants" TargetMode="External"/><Relationship Id="rId40" Type="http://schemas.openxmlformats.org/officeDocument/2006/relationships/hyperlink" Target="https://oceanacidification.noaa.gov/iwgoa-home/" TargetMode="External"/><Relationship Id="rId115" Type="http://schemas.openxmlformats.org/officeDocument/2006/relationships/hyperlink" Target="https://www.nist.gov/chips/notice-funding-opportunity-commercial-fabrication-facilities" TargetMode="External"/><Relationship Id="rId136" Type="http://schemas.openxmlformats.org/officeDocument/2006/relationships/hyperlink" Target="https://sam.gov/fal/93a2466c52df4f02887075985121a852/view" TargetMode="External"/><Relationship Id="rId157" Type="http://schemas.openxmlformats.org/officeDocument/2006/relationships/hyperlink" Target="https://sam.gov/fal/a351eb2c94f7478db8e5e67aeae7dff9/view" TargetMode="External"/><Relationship Id="rId178" Type="http://schemas.openxmlformats.org/officeDocument/2006/relationships/hyperlink" Target="https://sam.gov/fal/7ddc5d8429df451f9ad5d3dfe76ebe81/view" TargetMode="External"/><Relationship Id="rId61" Type="http://schemas.openxmlformats.org/officeDocument/2006/relationships/hyperlink" Target="https://www.transit.dot.gov/bus-program" TargetMode="External"/><Relationship Id="rId82" Type="http://schemas.openxmlformats.org/officeDocument/2006/relationships/hyperlink" Target="https://www.epa.gov/infrastructure/consumer-recycling-education-and-outreach-grant-program" TargetMode="External"/><Relationship Id="rId199" Type="http://schemas.openxmlformats.org/officeDocument/2006/relationships/hyperlink" Target="https://www.energy.gov/scep/home-energy-rebate-program" TargetMode="External"/><Relationship Id="rId203" Type="http://schemas.openxmlformats.org/officeDocument/2006/relationships/hyperlink" Target="https://sam.gov/fal/c6c559878dd84e6aba233172ea83e39b/view" TargetMode="External"/><Relationship Id="rId19" Type="http://schemas.openxmlformats.org/officeDocument/2006/relationships/hyperlink" Target="https://www.epa.gov/environmentaljustice/environmental-justice-grants-funding-and-technical-assistance" TargetMode="External"/><Relationship Id="rId224" Type="http://schemas.openxmlformats.org/officeDocument/2006/relationships/hyperlink" Target="https://sam.gov/fal/6fb146e25ae2411aabe2c09e453bcbaf/view" TargetMode="External"/><Relationship Id="rId245" Type="http://schemas.openxmlformats.org/officeDocument/2006/relationships/printerSettings" Target="../printerSettings/printerSettings2.bin"/><Relationship Id="rId30" Type="http://schemas.openxmlformats.org/officeDocument/2006/relationships/hyperlink" Target="https://www.fs.usda.gov/detail/r1r4spf/programs/cooperativefire/?cid=fseprd909377" TargetMode="External"/><Relationship Id="rId105" Type="http://schemas.openxmlformats.org/officeDocument/2006/relationships/hyperlink" Target="https://www.irs.gov/pub/irs-pdf/p5817g.pdf" TargetMode="External"/><Relationship Id="rId126" Type="http://schemas.openxmlformats.org/officeDocument/2006/relationships/hyperlink" Target="https://sam.gov/fal/14e082e9b996414886e5fbeab432cf50/view" TargetMode="External"/><Relationship Id="rId147" Type="http://schemas.openxmlformats.org/officeDocument/2006/relationships/hyperlink" Target="https://sam.gov/fal/9d55dae5e60649c8ae682a08236a3f1e/view" TargetMode="External"/><Relationship Id="rId168" Type="http://schemas.openxmlformats.org/officeDocument/2006/relationships/hyperlink" Target="https://sam.gov/fal/f6ddb14a47dc4980b82ca2e784fcd589/view" TargetMode="External"/><Relationship Id="rId51" Type="http://schemas.openxmlformats.org/officeDocument/2006/relationships/hyperlink" Target="https://www.doi.gov/wildlandfire/fuels" TargetMode="External"/><Relationship Id="rId72" Type="http://schemas.openxmlformats.org/officeDocument/2006/relationships/hyperlink" Target="https://www.nrcs.usda.gov/programs-initiatives/rcpp-regional-conservation-partnership-program" TargetMode="External"/><Relationship Id="rId93" Type="http://schemas.openxmlformats.org/officeDocument/2006/relationships/hyperlink" Target="https://www.epa.gov/cwsrf/sewer-overflow-and-stormwater-reuse-municipal-grants-program" TargetMode="External"/><Relationship Id="rId189" Type="http://schemas.openxmlformats.org/officeDocument/2006/relationships/hyperlink" Target="https://sam.gov/fal/ca725d8eb4fd4663b010607ed618673f/view" TargetMode="External"/><Relationship Id="rId3" Type="http://schemas.openxmlformats.org/officeDocument/2006/relationships/hyperlink" Target="https://www.fcc.gov/acp" TargetMode="External"/><Relationship Id="rId214" Type="http://schemas.openxmlformats.org/officeDocument/2006/relationships/hyperlink" Target="https://new.nsf.gov/funding/initiatives/epscor" TargetMode="External"/><Relationship Id="rId235" Type="http://schemas.openxmlformats.org/officeDocument/2006/relationships/hyperlink" Target="https://www.herox.com/rural-energy/timeline" TargetMode="External"/><Relationship Id="rId116" Type="http://schemas.openxmlformats.org/officeDocument/2006/relationships/hyperlink" Target="https://new.nsf.gov/chips" TargetMode="External"/><Relationship Id="rId137" Type="http://schemas.openxmlformats.org/officeDocument/2006/relationships/hyperlink" Target="https://sam.gov/fal/046a424547304c1ba466efc3f681b03d/view" TargetMode="External"/><Relationship Id="rId158" Type="http://schemas.openxmlformats.org/officeDocument/2006/relationships/hyperlink" Target="https://sam.gov/opp/68c9f585eed7457a9c1c1fe5dd6ae9a2/view" TargetMode="External"/><Relationship Id="rId20" Type="http://schemas.openxmlformats.org/officeDocument/2006/relationships/hyperlink" Target="https://www.usda.gov/reconnect" TargetMode="External"/><Relationship Id="rId41" Type="http://schemas.openxmlformats.org/officeDocument/2006/relationships/hyperlink" Target="https://www.nae.usace.army.mil/Missions/Public-Services/Continuing-Authorities-Program/" TargetMode="External"/><Relationship Id="rId62" Type="http://schemas.openxmlformats.org/officeDocument/2006/relationships/hyperlink" Target="https://www.transit.dot.gov/funding/grants/enhanced-mobility-seniors-individuals-disabilities-section-5310" TargetMode="External"/><Relationship Id="rId83" Type="http://schemas.openxmlformats.org/officeDocument/2006/relationships/hyperlink" Target="https://www.cisa.gov/state-and-local-cybersecurity-grant-program" TargetMode="External"/><Relationship Id="rId179" Type="http://schemas.openxmlformats.org/officeDocument/2006/relationships/hyperlink" Target="https://sam.gov/fal/cd042cab753744998bff5ceec787c7b7/view" TargetMode="External"/><Relationship Id="rId190" Type="http://schemas.openxmlformats.org/officeDocument/2006/relationships/hyperlink" Target="https://sam.gov/fal/52993d0c044b41e2b33f93f210f9c908/view" TargetMode="External"/><Relationship Id="rId204" Type="http://schemas.openxmlformats.org/officeDocument/2006/relationships/hyperlink" Target="https://sam.gov/fal/3ac1e101f3214c8b99f98353902d53a8/view" TargetMode="External"/><Relationship Id="rId225" Type="http://schemas.openxmlformats.org/officeDocument/2006/relationships/hyperlink" Target="https://sam.gov/fal/6d4a3ac3e2bb45a2b28912a99396433c/view" TargetMode="External"/><Relationship Id="rId106" Type="http://schemas.openxmlformats.org/officeDocument/2006/relationships/hyperlink" Target="https://www.irs.gov/pub/irs-pdf/p5817g.pdf" TargetMode="External"/><Relationship Id="rId127" Type="http://schemas.openxmlformats.org/officeDocument/2006/relationships/hyperlink" Target="https://sam.gov/fal/6dde06610db549de988f191ba0f617f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32D1F-7F2D-474A-8B5C-93862FEC2D59}">
  <dimension ref="A1:G48"/>
  <sheetViews>
    <sheetView tabSelected="1" topLeftCell="A37" workbookViewId="0">
      <selection activeCell="B53" sqref="B53"/>
    </sheetView>
  </sheetViews>
  <sheetFormatPr defaultRowHeight="15" x14ac:dyDescent="0.25"/>
  <cols>
    <col min="1" max="1" width="36.28515625" bestFit="1" customWidth="1"/>
    <col min="2" max="2" width="144.5703125" bestFit="1" customWidth="1"/>
  </cols>
  <sheetData>
    <row r="1" spans="1:4" s="52" customFormat="1" ht="18.75" x14ac:dyDescent="0.3">
      <c r="A1" s="34" t="s">
        <v>0</v>
      </c>
      <c r="B1" s="34"/>
    </row>
    <row r="2" spans="1:4" s="52" customFormat="1" x14ac:dyDescent="0.25">
      <c r="A2" s="17" t="s">
        <v>1</v>
      </c>
      <c r="B2" s="17" t="s">
        <v>2</v>
      </c>
      <c r="D2" s="74"/>
    </row>
    <row r="3" spans="1:4" x14ac:dyDescent="0.25">
      <c r="A3" t="s">
        <v>757</v>
      </c>
      <c r="B3" t="s">
        <v>3</v>
      </c>
    </row>
    <row r="4" spans="1:4" x14ac:dyDescent="0.25">
      <c r="A4" t="s">
        <v>4</v>
      </c>
      <c r="B4" t="s">
        <v>5</v>
      </c>
    </row>
    <row r="5" spans="1:4" x14ac:dyDescent="0.25">
      <c r="A5" t="s">
        <v>6</v>
      </c>
      <c r="B5" t="s">
        <v>7</v>
      </c>
    </row>
    <row r="6" spans="1:4" x14ac:dyDescent="0.25">
      <c r="A6" t="s">
        <v>8</v>
      </c>
      <c r="B6" t="s">
        <v>9</v>
      </c>
    </row>
    <row r="7" spans="1:4" x14ac:dyDescent="0.25">
      <c r="A7" t="s">
        <v>12</v>
      </c>
      <c r="B7" t="s">
        <v>13</v>
      </c>
    </row>
    <row r="8" spans="1:4" ht="75" x14ac:dyDescent="0.25">
      <c r="A8" t="s">
        <v>28</v>
      </c>
      <c r="B8" s="18" t="s">
        <v>29</v>
      </c>
    </row>
    <row r="9" spans="1:4" ht="30" x14ac:dyDescent="0.25">
      <c r="A9" t="s">
        <v>760</v>
      </c>
      <c r="B9" s="18" t="s">
        <v>771</v>
      </c>
    </row>
    <row r="10" spans="1:4" ht="90" x14ac:dyDescent="0.25">
      <c r="A10" t="s">
        <v>755</v>
      </c>
      <c r="B10" s="18" t="s">
        <v>765</v>
      </c>
    </row>
    <row r="11" spans="1:4" x14ac:dyDescent="0.25">
      <c r="A11" t="s">
        <v>761</v>
      </c>
      <c r="B11" s="18" t="s">
        <v>763</v>
      </c>
    </row>
    <row r="12" spans="1:4" x14ac:dyDescent="0.25">
      <c r="A12" t="s">
        <v>762</v>
      </c>
      <c r="B12" s="18" t="s">
        <v>764</v>
      </c>
    </row>
    <row r="13" spans="1:4" ht="30" x14ac:dyDescent="0.25">
      <c r="A13" t="s">
        <v>39</v>
      </c>
      <c r="B13" s="48" t="s">
        <v>743</v>
      </c>
    </row>
    <row r="14" spans="1:4" x14ac:dyDescent="0.25">
      <c r="A14" t="s">
        <v>40</v>
      </c>
      <c r="B14" s="29" t="s">
        <v>41</v>
      </c>
    </row>
    <row r="15" spans="1:4" x14ac:dyDescent="0.25">
      <c r="A15" t="s">
        <v>42</v>
      </c>
      <c r="B15" t="s">
        <v>43</v>
      </c>
    </row>
    <row r="16" spans="1:4" x14ac:dyDescent="0.25">
      <c r="A16" t="s">
        <v>44</v>
      </c>
      <c r="B16" t="s">
        <v>45</v>
      </c>
    </row>
    <row r="17" spans="1:7" x14ac:dyDescent="0.25">
      <c r="A17" t="s">
        <v>46</v>
      </c>
      <c r="B17" s="18" t="s">
        <v>47</v>
      </c>
    </row>
    <row r="18" spans="1:7" x14ac:dyDescent="0.25">
      <c r="A18" t="s">
        <v>759</v>
      </c>
      <c r="B18" t="s">
        <v>766</v>
      </c>
    </row>
    <row r="19" spans="1:7" x14ac:dyDescent="0.25">
      <c r="A19" t="s">
        <v>11</v>
      </c>
      <c r="B19" s="18" t="s">
        <v>767</v>
      </c>
    </row>
    <row r="20" spans="1:7" x14ac:dyDescent="0.25">
      <c r="A20" t="s">
        <v>14</v>
      </c>
      <c r="B20" t="s">
        <v>15</v>
      </c>
    </row>
    <row r="21" spans="1:7" ht="60" x14ac:dyDescent="0.25">
      <c r="A21" t="s">
        <v>17</v>
      </c>
      <c r="B21" s="18" t="s">
        <v>18</v>
      </c>
    </row>
    <row r="22" spans="1:7" ht="60" x14ac:dyDescent="0.25">
      <c r="A22" t="s">
        <v>19</v>
      </c>
      <c r="B22" s="18" t="s">
        <v>739</v>
      </c>
    </row>
    <row r="23" spans="1:7" ht="60" x14ac:dyDescent="0.25">
      <c r="A23" t="s">
        <v>20</v>
      </c>
      <c r="B23" s="18" t="s">
        <v>21</v>
      </c>
    </row>
    <row r="24" spans="1:7" ht="45" x14ac:dyDescent="0.25">
      <c r="A24" t="s">
        <v>22</v>
      </c>
      <c r="B24" s="18" t="s">
        <v>23</v>
      </c>
    </row>
    <row r="25" spans="1:7" ht="60" x14ac:dyDescent="0.25">
      <c r="A25" t="s">
        <v>30</v>
      </c>
      <c r="B25" s="18" t="s">
        <v>31</v>
      </c>
    </row>
    <row r="26" spans="1:7" x14ac:dyDescent="0.25">
      <c r="A26" t="s">
        <v>32</v>
      </c>
      <c r="B26" t="s">
        <v>33</v>
      </c>
    </row>
    <row r="27" spans="1:7" x14ac:dyDescent="0.25">
      <c r="A27" t="s">
        <v>34</v>
      </c>
      <c r="B27" t="s">
        <v>35</v>
      </c>
    </row>
    <row r="28" spans="1:7" x14ac:dyDescent="0.25">
      <c r="A28" t="s">
        <v>758</v>
      </c>
      <c r="B28" t="s">
        <v>36</v>
      </c>
    </row>
    <row r="29" spans="1:7" x14ac:dyDescent="0.25">
      <c r="A29" t="s">
        <v>26</v>
      </c>
      <c r="B29" t="s">
        <v>27</v>
      </c>
    </row>
    <row r="30" spans="1:7" ht="30" x14ac:dyDescent="0.25">
      <c r="A30" t="s">
        <v>37</v>
      </c>
      <c r="B30" s="48" t="s">
        <v>38</v>
      </c>
    </row>
    <row r="31" spans="1:7" ht="30" x14ac:dyDescent="0.25">
      <c r="A31" t="s">
        <v>48</v>
      </c>
      <c r="B31" s="18" t="s">
        <v>49</v>
      </c>
    </row>
    <row r="32" spans="1:7" ht="75" x14ac:dyDescent="0.25">
      <c r="A32" t="s">
        <v>24</v>
      </c>
      <c r="B32" s="18" t="s">
        <v>25</v>
      </c>
      <c r="F32" s="10"/>
      <c r="G32" s="75"/>
    </row>
    <row r="33" spans="1:6" ht="45" x14ac:dyDescent="0.25">
      <c r="A33" t="s">
        <v>50</v>
      </c>
      <c r="B33" s="18" t="s">
        <v>51</v>
      </c>
      <c r="F33" s="10"/>
    </row>
    <row r="34" spans="1:6" ht="30" x14ac:dyDescent="0.25">
      <c r="A34" t="s">
        <v>52</v>
      </c>
      <c r="B34" s="18" t="s">
        <v>53</v>
      </c>
      <c r="F34" s="10"/>
    </row>
    <row r="35" spans="1:6" ht="30" x14ac:dyDescent="0.25">
      <c r="A35" t="s">
        <v>54</v>
      </c>
      <c r="B35" s="18" t="s">
        <v>55</v>
      </c>
      <c r="F35" s="10"/>
    </row>
    <row r="36" spans="1:6" ht="30" x14ac:dyDescent="0.25">
      <c r="A36" t="s">
        <v>731</v>
      </c>
      <c r="B36" s="18" t="s">
        <v>768</v>
      </c>
    </row>
    <row r="37" spans="1:6" x14ac:dyDescent="0.25">
      <c r="A37" t="s">
        <v>736</v>
      </c>
      <c r="B37" t="s">
        <v>56</v>
      </c>
    </row>
    <row r="38" spans="1:6" x14ac:dyDescent="0.25">
      <c r="A38" t="s">
        <v>101</v>
      </c>
      <c r="B38" t="s">
        <v>769</v>
      </c>
    </row>
    <row r="39" spans="1:6" x14ac:dyDescent="0.25">
      <c r="A39" t="s">
        <v>728</v>
      </c>
      <c r="B39" t="s">
        <v>769</v>
      </c>
    </row>
    <row r="40" spans="1:6" x14ac:dyDescent="0.25">
      <c r="A40" t="s">
        <v>10</v>
      </c>
      <c r="B40" t="s">
        <v>769</v>
      </c>
    </row>
    <row r="41" spans="1:6" x14ac:dyDescent="0.25">
      <c r="A41" t="s">
        <v>102</v>
      </c>
      <c r="B41" t="s">
        <v>770</v>
      </c>
    </row>
    <row r="42" spans="1:6" x14ac:dyDescent="0.25">
      <c r="A42" t="s">
        <v>103</v>
      </c>
      <c r="B42" t="s">
        <v>770</v>
      </c>
    </row>
    <row r="43" spans="1:6" x14ac:dyDescent="0.25">
      <c r="A43" t="s">
        <v>57</v>
      </c>
      <c r="B43" s="18" t="s">
        <v>58</v>
      </c>
    </row>
    <row r="45" spans="1:6" s="52" customFormat="1" ht="18.75" x14ac:dyDescent="0.3">
      <c r="A45" s="34"/>
      <c r="B45" s="34" t="s">
        <v>776</v>
      </c>
    </row>
    <row r="46" spans="1:6" ht="45" x14ac:dyDescent="0.25">
      <c r="B46" s="18" t="s">
        <v>778</v>
      </c>
    </row>
    <row r="48" spans="1:6" x14ac:dyDescent="0.25">
      <c r="B48" t="s">
        <v>779</v>
      </c>
    </row>
  </sheetData>
  <sheetProtection algorithmName="SHA-512" hashValue="hKNqnoUW3ciFszwIg0ur8TuYa3brtxOtopTRdvgQ046I0rg8RnLB6WkAP1hKqV9RguqhdtvP7ucw0Db+f5BBWA==" saltValue="hUZUU32S/CY6WTDv/090kA==" spinCount="100000" sheet="1" objects="1" scenarios="1" sort="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F0E21-2ED7-4527-8F8C-D3A8D39CA64F}">
  <dimension ref="A1:AY970"/>
  <sheetViews>
    <sheetView zoomScaleNormal="100" workbookViewId="0">
      <pane xSplit="1" ySplit="1" topLeftCell="S2" activePane="bottomRight" state="frozen"/>
      <selection pane="topRight"/>
      <selection pane="bottomLeft"/>
      <selection pane="bottomRight" activeCell="T7" sqref="T7"/>
    </sheetView>
  </sheetViews>
  <sheetFormatPr defaultColWidth="0" defaultRowHeight="15" customHeight="1" x14ac:dyDescent="0.25"/>
  <cols>
    <col min="1" max="1" width="43.85546875" style="8" customWidth="1"/>
    <col min="2" max="2" width="23" style="7" customWidth="1"/>
    <col min="3" max="3" width="8.140625" style="7" customWidth="1"/>
    <col min="4" max="4" width="6.42578125" style="7" customWidth="1"/>
    <col min="5" max="5" width="58.5703125" style="8" customWidth="1"/>
    <col min="6" max="6" width="23.28515625" style="7" customWidth="1"/>
    <col min="7" max="7" width="11.85546875" style="7" customWidth="1"/>
    <col min="8" max="8" width="18.42578125" style="7" customWidth="1"/>
    <col min="9" max="9" width="13.7109375" style="9" bestFit="1" customWidth="1"/>
    <col min="10" max="10" width="15.42578125" style="9" customWidth="1"/>
    <col min="11" max="11" width="11" style="7" customWidth="1"/>
    <col min="12" max="12" width="10.85546875" style="9" customWidth="1"/>
    <col min="13" max="13" width="9.42578125" style="7" customWidth="1"/>
    <col min="14" max="14" width="9.42578125" style="9" customWidth="1"/>
    <col min="15" max="15" width="10.140625" style="7" customWidth="1"/>
    <col min="16" max="16" width="9.42578125" style="9" customWidth="1"/>
    <col min="17" max="17" width="19.28515625" style="7" bestFit="1" customWidth="1"/>
    <col min="18" max="18" width="12.42578125" style="10" customWidth="1"/>
    <col min="19" max="22" width="14.7109375" style="10" customWidth="1"/>
    <col min="23" max="23" width="14.42578125" style="7" customWidth="1"/>
    <col min="24" max="24" width="13.42578125" style="7" customWidth="1"/>
    <col min="25" max="25" width="12.85546875" style="7" customWidth="1"/>
    <col min="26" max="26" width="14" style="7" customWidth="1"/>
    <col min="27" max="27" width="14.7109375" style="10" customWidth="1"/>
    <col min="28" max="28" width="14.5703125" style="7" customWidth="1"/>
    <col min="29" max="29" width="15.140625" style="7" customWidth="1"/>
    <col min="30" max="30" width="14.7109375" style="10" customWidth="1"/>
    <col min="31" max="31" width="10.42578125" style="7" customWidth="1"/>
    <col min="32" max="32" width="14" style="7" customWidth="1"/>
    <col min="33" max="33" width="14.7109375" style="7" customWidth="1"/>
    <col min="34" max="34" width="19.42578125" style="8" customWidth="1"/>
    <col min="35" max="35" width="15" customWidth="1"/>
    <col min="36" max="37" width="9.140625" style="7" customWidth="1"/>
    <col min="38" max="38" width="9.85546875" style="7" customWidth="1"/>
    <col min="39" max="40" width="9.140625" style="7" customWidth="1"/>
    <col min="41" max="41" width="15" style="57" customWidth="1"/>
    <col min="42" max="42" width="15" hidden="1" customWidth="1"/>
    <col min="43" max="44" width="17.42578125" hidden="1" customWidth="1"/>
    <col min="45" max="45" width="15" style="7" hidden="1" customWidth="1"/>
    <col min="46" max="46" width="8.7109375" hidden="1" customWidth="1"/>
    <col min="47" max="68" width="8.42578125" style="36" hidden="1" customWidth="1"/>
    <col min="69" max="16384" width="8.42578125" style="36" hidden="1"/>
  </cols>
  <sheetData>
    <row r="1" spans="1:51" ht="60" x14ac:dyDescent="0.25">
      <c r="A1" s="5" t="s">
        <v>757</v>
      </c>
      <c r="B1" s="4" t="s">
        <v>4</v>
      </c>
      <c r="C1" s="4" t="s">
        <v>6</v>
      </c>
      <c r="D1" s="4" t="s">
        <v>8</v>
      </c>
      <c r="E1" s="4" t="s">
        <v>12</v>
      </c>
      <c r="F1" s="4" t="s">
        <v>28</v>
      </c>
      <c r="G1" s="4" t="s">
        <v>772</v>
      </c>
      <c r="H1" s="4" t="s">
        <v>755</v>
      </c>
      <c r="I1" s="4" t="s">
        <v>773</v>
      </c>
      <c r="J1" s="4" t="s">
        <v>774</v>
      </c>
      <c r="K1" s="4" t="s">
        <v>39</v>
      </c>
      <c r="L1" s="4" t="s">
        <v>40</v>
      </c>
      <c r="M1" s="4" t="s">
        <v>42</v>
      </c>
      <c r="N1" s="4" t="s">
        <v>44</v>
      </c>
      <c r="O1" s="4" t="s">
        <v>46</v>
      </c>
      <c r="P1" s="4" t="s">
        <v>775</v>
      </c>
      <c r="Q1" s="4" t="s">
        <v>11</v>
      </c>
      <c r="R1" s="6" t="s">
        <v>14</v>
      </c>
      <c r="S1" s="6" t="s">
        <v>17</v>
      </c>
      <c r="T1" s="6" t="s">
        <v>19</v>
      </c>
      <c r="U1" s="6" t="s">
        <v>20</v>
      </c>
      <c r="V1" s="6" t="s">
        <v>22</v>
      </c>
      <c r="W1" s="4" t="s">
        <v>30</v>
      </c>
      <c r="X1" s="4" t="s">
        <v>32</v>
      </c>
      <c r="Y1" s="5" t="s">
        <v>34</v>
      </c>
      <c r="Z1" s="5" t="s">
        <v>758</v>
      </c>
      <c r="AA1" s="6" t="s">
        <v>26</v>
      </c>
      <c r="AB1" s="4" t="s">
        <v>37</v>
      </c>
      <c r="AC1" s="4" t="s">
        <v>48</v>
      </c>
      <c r="AD1" s="6" t="s">
        <v>777</v>
      </c>
      <c r="AE1" s="4" t="s">
        <v>50</v>
      </c>
      <c r="AF1" s="4" t="s">
        <v>52</v>
      </c>
      <c r="AG1" s="4" t="s">
        <v>54</v>
      </c>
      <c r="AH1" s="5" t="s">
        <v>731</v>
      </c>
      <c r="AI1" s="4" t="s">
        <v>736</v>
      </c>
      <c r="AJ1" s="4" t="s">
        <v>101</v>
      </c>
      <c r="AK1" s="4" t="s">
        <v>728</v>
      </c>
      <c r="AL1" s="4" t="s">
        <v>10</v>
      </c>
      <c r="AM1" s="4" t="s">
        <v>102</v>
      </c>
      <c r="AN1" s="4" t="s">
        <v>103</v>
      </c>
      <c r="AO1" s="4" t="s">
        <v>57</v>
      </c>
      <c r="AQ1" s="53"/>
      <c r="AR1" s="53"/>
      <c r="AS1"/>
    </row>
    <row r="2" spans="1:51" ht="32.1" customHeight="1" x14ac:dyDescent="0.25">
      <c r="A2" s="23" t="s">
        <v>92</v>
      </c>
      <c r="B2" s="7" t="s">
        <v>92</v>
      </c>
      <c r="C2" s="7" t="s">
        <v>92</v>
      </c>
      <c r="D2" s="7" t="s">
        <v>64</v>
      </c>
      <c r="E2" s="8" t="s">
        <v>487</v>
      </c>
      <c r="F2" s="7" t="s">
        <v>70</v>
      </c>
      <c r="G2" s="7" t="s">
        <v>66</v>
      </c>
      <c r="H2" s="7" t="s">
        <v>61</v>
      </c>
      <c r="I2" s="9" t="s">
        <v>66</v>
      </c>
      <c r="J2" s="9" t="s">
        <v>66</v>
      </c>
      <c r="K2" s="7" t="s">
        <v>85</v>
      </c>
      <c r="L2" s="9" t="s">
        <v>67</v>
      </c>
      <c r="M2" s="9" t="s">
        <v>67</v>
      </c>
      <c r="N2" s="9" t="s">
        <v>67</v>
      </c>
      <c r="O2" s="9" t="s">
        <v>67</v>
      </c>
      <c r="P2" s="9" t="s">
        <v>106</v>
      </c>
      <c r="Q2" s="7" t="s">
        <v>132</v>
      </c>
      <c r="R2" s="13">
        <v>1000000000</v>
      </c>
      <c r="S2" s="13">
        <v>1000000000</v>
      </c>
      <c r="T2" s="13" t="s">
        <v>67</v>
      </c>
      <c r="U2" s="13" t="s">
        <v>67</v>
      </c>
      <c r="V2" s="13" t="s">
        <v>67</v>
      </c>
      <c r="W2" s="9" t="s">
        <v>67</v>
      </c>
      <c r="X2" s="9" t="s">
        <v>67</v>
      </c>
      <c r="Y2" s="7" t="s">
        <v>240</v>
      </c>
      <c r="Z2" s="7" t="s">
        <v>488</v>
      </c>
      <c r="AB2" s="9" t="s">
        <v>67</v>
      </c>
      <c r="AC2" s="7" t="s">
        <v>120</v>
      </c>
      <c r="AD2" s="10" t="s">
        <v>66</v>
      </c>
      <c r="AE2" s="9" t="s">
        <v>67</v>
      </c>
      <c r="AF2" s="9" t="s">
        <v>67</v>
      </c>
      <c r="AG2" s="9" t="s">
        <v>67</v>
      </c>
      <c r="AH2" s="23"/>
      <c r="AI2" s="11">
        <v>23.001999999999999</v>
      </c>
      <c r="AJ2" s="7">
        <v>11506</v>
      </c>
      <c r="AL2" s="7" t="s">
        <v>16</v>
      </c>
      <c r="AO2" s="56">
        <v>45201</v>
      </c>
      <c r="AQ2" s="54"/>
      <c r="AR2" s="54"/>
      <c r="AS2" s="22"/>
    </row>
    <row r="3" spans="1:51" customFormat="1" ht="32.1" customHeight="1" x14ac:dyDescent="0.25">
      <c r="A3" s="21" t="s">
        <v>448</v>
      </c>
      <c r="B3" s="7" t="s">
        <v>77</v>
      </c>
      <c r="C3" s="7" t="s">
        <v>183</v>
      </c>
      <c r="D3" s="7" t="s">
        <v>59</v>
      </c>
      <c r="E3" s="7" t="s">
        <v>744</v>
      </c>
      <c r="F3" s="7" t="s">
        <v>70</v>
      </c>
      <c r="G3" s="7" t="s">
        <v>66</v>
      </c>
      <c r="H3" s="7" t="s">
        <v>62</v>
      </c>
      <c r="I3" s="9" t="s">
        <v>106</v>
      </c>
      <c r="J3" s="9" t="s">
        <v>66</v>
      </c>
      <c r="K3" s="7" t="s">
        <v>86</v>
      </c>
      <c r="L3" s="9" t="s">
        <v>106</v>
      </c>
      <c r="M3" s="9" t="s">
        <v>67</v>
      </c>
      <c r="N3" s="9" t="s">
        <v>67</v>
      </c>
      <c r="O3" s="9" t="s">
        <v>67</v>
      </c>
      <c r="P3" s="9" t="s">
        <v>66</v>
      </c>
      <c r="Q3" s="7" t="s">
        <v>108</v>
      </c>
      <c r="R3" s="2" t="s">
        <v>67</v>
      </c>
      <c r="S3" s="13">
        <v>39000000000</v>
      </c>
      <c r="T3" s="13" t="s">
        <v>67</v>
      </c>
      <c r="U3" s="13" t="s">
        <v>67</v>
      </c>
      <c r="V3" s="13" t="s">
        <v>67</v>
      </c>
      <c r="W3" s="9" t="s">
        <v>67</v>
      </c>
      <c r="X3" s="9" t="s">
        <v>67</v>
      </c>
      <c r="Y3" s="7" t="s">
        <v>240</v>
      </c>
      <c r="Z3" s="7" t="s">
        <v>449</v>
      </c>
      <c r="AA3" s="13"/>
      <c r="AB3" s="9" t="s">
        <v>67</v>
      </c>
      <c r="AC3" s="7" t="s">
        <v>120</v>
      </c>
      <c r="AD3" s="13" t="s">
        <v>66</v>
      </c>
      <c r="AE3" s="7" t="s">
        <v>121</v>
      </c>
      <c r="AF3" s="12">
        <v>44985</v>
      </c>
      <c r="AG3" s="7" t="s">
        <v>122</v>
      </c>
      <c r="AH3" s="21"/>
      <c r="AI3" s="11">
        <v>11.037000000000001</v>
      </c>
      <c r="AJ3" s="7">
        <v>103</v>
      </c>
      <c r="AK3" s="7"/>
      <c r="AL3" s="7"/>
      <c r="AM3" s="7"/>
      <c r="AN3" s="7"/>
      <c r="AO3" s="56">
        <v>45198</v>
      </c>
      <c r="AQ3" s="54"/>
      <c r="AR3" s="54"/>
      <c r="AS3" s="22"/>
      <c r="AU3" s="36"/>
      <c r="AV3" s="36"/>
      <c r="AW3" s="36"/>
      <c r="AX3" s="36"/>
      <c r="AY3" s="36"/>
    </row>
    <row r="4" spans="1:51" customFormat="1" ht="32.1" customHeight="1" x14ac:dyDescent="0.25">
      <c r="A4" s="23" t="s">
        <v>126</v>
      </c>
      <c r="B4" s="7" t="s">
        <v>77</v>
      </c>
      <c r="C4" s="7" t="s">
        <v>124</v>
      </c>
      <c r="D4" s="7" t="s">
        <v>60</v>
      </c>
      <c r="E4" s="8" t="s">
        <v>741</v>
      </c>
      <c r="F4" s="7" t="s">
        <v>69</v>
      </c>
      <c r="G4" s="7" t="s">
        <v>66</v>
      </c>
      <c r="H4" s="7" t="s">
        <v>61</v>
      </c>
      <c r="I4" s="9" t="s">
        <v>106</v>
      </c>
      <c r="J4" s="9" t="s">
        <v>66</v>
      </c>
      <c r="K4" s="7" t="s">
        <v>85</v>
      </c>
      <c r="L4" s="9" t="s">
        <v>67</v>
      </c>
      <c r="M4" s="9" t="s">
        <v>67</v>
      </c>
      <c r="N4" s="9" t="s">
        <v>67</v>
      </c>
      <c r="O4" s="9" t="s">
        <v>67</v>
      </c>
      <c r="P4" s="9" t="s">
        <v>66</v>
      </c>
      <c r="Q4" s="9" t="s">
        <v>67</v>
      </c>
      <c r="R4" s="10" t="s">
        <v>67</v>
      </c>
      <c r="S4" s="33">
        <v>1516000000</v>
      </c>
      <c r="T4" s="19" t="s">
        <v>67</v>
      </c>
      <c r="U4" s="19" t="s">
        <v>67</v>
      </c>
      <c r="V4" s="19" t="s">
        <v>128</v>
      </c>
      <c r="W4" s="9" t="s">
        <v>67</v>
      </c>
      <c r="X4" s="9" t="s">
        <v>67</v>
      </c>
      <c r="Y4" s="7" t="s">
        <v>129</v>
      </c>
      <c r="Z4" s="7" t="s">
        <v>130</v>
      </c>
      <c r="AA4" s="10"/>
      <c r="AB4" s="9" t="s">
        <v>67</v>
      </c>
      <c r="AC4" s="9" t="s">
        <v>67</v>
      </c>
      <c r="AD4" s="10" t="s">
        <v>106</v>
      </c>
      <c r="AE4" s="9" t="s">
        <v>67</v>
      </c>
      <c r="AF4" s="9" t="s">
        <v>67</v>
      </c>
      <c r="AG4" s="9" t="s">
        <v>67</v>
      </c>
      <c r="AH4" s="23" t="s">
        <v>126</v>
      </c>
      <c r="AI4" s="9" t="s">
        <v>67</v>
      </c>
      <c r="AJ4" s="7">
        <v>40001</v>
      </c>
      <c r="AK4" s="7"/>
      <c r="AL4" s="7" t="s">
        <v>127</v>
      </c>
      <c r="AM4" s="7"/>
      <c r="AN4" s="7"/>
      <c r="AO4" s="56">
        <v>45189</v>
      </c>
      <c r="AQ4" s="54"/>
      <c r="AR4" s="54"/>
      <c r="AS4" s="22"/>
      <c r="AU4" s="36"/>
      <c r="AV4" s="36"/>
      <c r="AW4" s="36"/>
      <c r="AX4" s="36"/>
      <c r="AY4" s="36"/>
    </row>
    <row r="5" spans="1:51" customFormat="1" ht="32.1" customHeight="1" x14ac:dyDescent="0.25">
      <c r="A5" s="23" t="s">
        <v>131</v>
      </c>
      <c r="B5" s="7" t="s">
        <v>77</v>
      </c>
      <c r="C5" s="7" t="s">
        <v>124</v>
      </c>
      <c r="D5" s="7" t="s">
        <v>60</v>
      </c>
      <c r="E5" s="61" t="s">
        <v>133</v>
      </c>
      <c r="F5" s="7" t="s">
        <v>69</v>
      </c>
      <c r="G5" s="7" t="s">
        <v>66</v>
      </c>
      <c r="H5" s="7" t="s">
        <v>61</v>
      </c>
      <c r="I5" s="9" t="s">
        <v>106</v>
      </c>
      <c r="J5" s="9" t="s">
        <v>66</v>
      </c>
      <c r="K5" s="7" t="s">
        <v>85</v>
      </c>
      <c r="L5" s="9" t="s">
        <v>106</v>
      </c>
      <c r="M5" s="9" t="s">
        <v>67</v>
      </c>
      <c r="N5" s="9" t="s">
        <v>67</v>
      </c>
      <c r="O5" s="9" t="s">
        <v>67</v>
      </c>
      <c r="P5" s="9" t="s">
        <v>66</v>
      </c>
      <c r="Q5" s="7" t="s">
        <v>132</v>
      </c>
      <c r="R5" s="19" t="s">
        <v>67</v>
      </c>
      <c r="S5" s="10">
        <v>100000000</v>
      </c>
      <c r="T5" s="19" t="s">
        <v>67</v>
      </c>
      <c r="U5" s="19" t="s">
        <v>67</v>
      </c>
      <c r="V5" s="19" t="s">
        <v>67</v>
      </c>
      <c r="W5" s="9" t="s">
        <v>67</v>
      </c>
      <c r="X5" s="9" t="s">
        <v>67</v>
      </c>
      <c r="Y5" s="7" t="s">
        <v>129</v>
      </c>
      <c r="Z5" s="7" t="s">
        <v>134</v>
      </c>
      <c r="AA5" s="19"/>
      <c r="AB5" s="9" t="s">
        <v>67</v>
      </c>
      <c r="AC5" s="7" t="s">
        <v>120</v>
      </c>
      <c r="AD5" s="19" t="s">
        <v>106</v>
      </c>
      <c r="AE5" s="7" t="s">
        <v>121</v>
      </c>
      <c r="AF5" s="12">
        <v>45117</v>
      </c>
      <c r="AG5" s="12">
        <v>45180</v>
      </c>
      <c r="AH5" s="23" t="s">
        <v>126</v>
      </c>
      <c r="AI5" s="21">
        <v>11.012</v>
      </c>
      <c r="AJ5" s="7">
        <v>40001</v>
      </c>
      <c r="AK5" s="7"/>
      <c r="AL5" s="7" t="s">
        <v>127</v>
      </c>
      <c r="AM5" s="7"/>
      <c r="AN5" s="7"/>
      <c r="AO5" s="56">
        <v>45189</v>
      </c>
      <c r="AQ5" s="54"/>
      <c r="AR5" s="54"/>
      <c r="AS5" s="22"/>
      <c r="AU5" s="36"/>
      <c r="AV5" s="36"/>
      <c r="AW5" s="36"/>
      <c r="AX5" s="36"/>
      <c r="AY5" s="36"/>
    </row>
    <row r="6" spans="1:51" customFormat="1" ht="32.1" customHeight="1" x14ac:dyDescent="0.25">
      <c r="A6" s="23" t="s">
        <v>593</v>
      </c>
      <c r="B6" s="7" t="s">
        <v>77</v>
      </c>
      <c r="C6" s="7" t="s">
        <v>124</v>
      </c>
      <c r="D6" s="7" t="s">
        <v>60</v>
      </c>
      <c r="E6" s="8" t="s">
        <v>594</v>
      </c>
      <c r="F6" s="7" t="s">
        <v>72</v>
      </c>
      <c r="G6" s="7" t="s">
        <v>66</v>
      </c>
      <c r="H6" s="7" t="s">
        <v>61</v>
      </c>
      <c r="I6" s="9" t="s">
        <v>106</v>
      </c>
      <c r="J6" s="9" t="s">
        <v>66</v>
      </c>
      <c r="K6" s="9" t="s">
        <v>84</v>
      </c>
      <c r="L6" s="9" t="s">
        <v>67</v>
      </c>
      <c r="M6" s="9" t="s">
        <v>67</v>
      </c>
      <c r="N6" s="9" t="s">
        <v>67</v>
      </c>
      <c r="O6" s="9" t="s">
        <v>67</v>
      </c>
      <c r="P6" s="9" t="s">
        <v>66</v>
      </c>
      <c r="Q6" s="9" t="s">
        <v>67</v>
      </c>
      <c r="R6" s="19" t="s">
        <v>67</v>
      </c>
      <c r="S6" s="10">
        <v>349000000</v>
      </c>
      <c r="T6" s="19" t="s">
        <v>67</v>
      </c>
      <c r="U6" s="19" t="s">
        <v>67</v>
      </c>
      <c r="V6" s="19" t="s">
        <v>67</v>
      </c>
      <c r="W6" s="9" t="s">
        <v>67</v>
      </c>
      <c r="X6" s="9" t="s">
        <v>67</v>
      </c>
      <c r="Y6" s="9" t="s">
        <v>67</v>
      </c>
      <c r="Z6" s="9" t="s">
        <v>67</v>
      </c>
      <c r="AA6" s="19"/>
      <c r="AB6" s="9" t="s">
        <v>67</v>
      </c>
      <c r="AC6" s="9" t="s">
        <v>67</v>
      </c>
      <c r="AD6" s="10" t="s">
        <v>106</v>
      </c>
      <c r="AE6" s="9" t="s">
        <v>67</v>
      </c>
      <c r="AF6" s="9" t="s">
        <v>67</v>
      </c>
      <c r="AG6" s="9" t="s">
        <v>67</v>
      </c>
      <c r="AH6" s="23" t="s">
        <v>126</v>
      </c>
      <c r="AI6" s="9" t="s">
        <v>67</v>
      </c>
      <c r="AJ6" s="7">
        <v>40001</v>
      </c>
      <c r="AK6" s="7"/>
      <c r="AL6" s="7" t="s">
        <v>127</v>
      </c>
      <c r="AM6" s="7"/>
      <c r="AN6" s="7"/>
      <c r="AO6" s="56">
        <v>45210</v>
      </c>
      <c r="AQ6" s="54"/>
      <c r="AR6" s="54"/>
      <c r="AS6" s="22"/>
      <c r="AU6" s="36"/>
      <c r="AV6" s="36"/>
      <c r="AW6" s="36"/>
      <c r="AX6" s="36"/>
      <c r="AY6" s="36"/>
    </row>
    <row r="7" spans="1:51" customFormat="1" ht="32.1" customHeight="1" x14ac:dyDescent="0.25">
      <c r="A7" s="23" t="s">
        <v>549</v>
      </c>
      <c r="B7" s="7" t="s">
        <v>77</v>
      </c>
      <c r="C7" s="7" t="s">
        <v>124</v>
      </c>
      <c r="D7" s="7" t="s">
        <v>60</v>
      </c>
      <c r="E7" s="8" t="s">
        <v>550</v>
      </c>
      <c r="F7" s="7" t="s">
        <v>69</v>
      </c>
      <c r="G7" s="7" t="s">
        <v>66</v>
      </c>
      <c r="H7" s="7" t="s">
        <v>61</v>
      </c>
      <c r="I7" s="9" t="s">
        <v>106</v>
      </c>
      <c r="J7" s="9" t="s">
        <v>66</v>
      </c>
      <c r="K7" s="7" t="s">
        <v>85</v>
      </c>
      <c r="L7" s="9" t="s">
        <v>217</v>
      </c>
      <c r="M7" s="9" t="s">
        <v>67</v>
      </c>
      <c r="N7" s="9" t="s">
        <v>67</v>
      </c>
      <c r="O7" s="9" t="s">
        <v>67</v>
      </c>
      <c r="P7" s="9" t="s">
        <v>66</v>
      </c>
      <c r="Q7" s="7" t="s">
        <v>132</v>
      </c>
      <c r="R7" s="19" t="s">
        <v>67</v>
      </c>
      <c r="S7" s="10">
        <v>575000000</v>
      </c>
      <c r="T7" s="19" t="s">
        <v>67</v>
      </c>
      <c r="U7" s="19" t="s">
        <v>67</v>
      </c>
      <c r="V7" s="19" t="s">
        <v>67</v>
      </c>
      <c r="W7" s="9" t="s">
        <v>67</v>
      </c>
      <c r="X7" s="9" t="s">
        <v>67</v>
      </c>
      <c r="Y7" s="7" t="s">
        <v>129</v>
      </c>
      <c r="Z7" s="7" t="s">
        <v>551</v>
      </c>
      <c r="AA7" s="19"/>
      <c r="AB7" s="9" t="s">
        <v>67</v>
      </c>
      <c r="AC7" s="7" t="s">
        <v>120</v>
      </c>
      <c r="AD7" s="19" t="s">
        <v>106</v>
      </c>
      <c r="AE7" s="7" t="s">
        <v>112</v>
      </c>
      <c r="AF7" s="12">
        <v>45097</v>
      </c>
      <c r="AG7" s="12">
        <v>45166</v>
      </c>
      <c r="AH7" s="23" t="s">
        <v>126</v>
      </c>
      <c r="AI7" s="21">
        <v>11.473000000000001</v>
      </c>
      <c r="AJ7" s="7">
        <v>40001</v>
      </c>
      <c r="AK7" s="7"/>
      <c r="AL7" s="7" t="s">
        <v>127</v>
      </c>
      <c r="AM7" s="7"/>
      <c r="AN7" s="7"/>
      <c r="AO7" s="56">
        <v>45204</v>
      </c>
      <c r="AQ7" s="54"/>
      <c r="AR7" s="54"/>
      <c r="AS7" s="22"/>
      <c r="AU7" s="36"/>
      <c r="AV7" s="36"/>
      <c r="AW7" s="36"/>
      <c r="AX7" s="36"/>
      <c r="AY7" s="36"/>
    </row>
    <row r="8" spans="1:51" customFormat="1" ht="32.1" customHeight="1" x14ac:dyDescent="0.25">
      <c r="A8" s="23" t="s">
        <v>629</v>
      </c>
      <c r="B8" s="7" t="s">
        <v>77</v>
      </c>
      <c r="C8" s="7" t="s">
        <v>124</v>
      </c>
      <c r="D8" s="7" t="s">
        <v>60</v>
      </c>
      <c r="E8" s="8" t="s">
        <v>630</v>
      </c>
      <c r="F8" s="7" t="s">
        <v>75</v>
      </c>
      <c r="G8" s="7" t="s">
        <v>66</v>
      </c>
      <c r="H8" s="7" t="s">
        <v>61</v>
      </c>
      <c r="I8" s="9" t="s">
        <v>106</v>
      </c>
      <c r="J8" s="9" t="s">
        <v>66</v>
      </c>
      <c r="K8" s="7" t="s">
        <v>85</v>
      </c>
      <c r="L8" s="9" t="s">
        <v>217</v>
      </c>
      <c r="M8" s="9" t="s">
        <v>67</v>
      </c>
      <c r="N8" s="9" t="s">
        <v>67</v>
      </c>
      <c r="O8" s="9" t="s">
        <v>67</v>
      </c>
      <c r="P8" s="9" t="s">
        <v>66</v>
      </c>
      <c r="Q8" s="7" t="s">
        <v>132</v>
      </c>
      <c r="R8" s="19" t="s">
        <v>67</v>
      </c>
      <c r="S8" s="10">
        <v>60000000</v>
      </c>
      <c r="T8" s="19" t="s">
        <v>67</v>
      </c>
      <c r="U8" s="19" t="s">
        <v>67</v>
      </c>
      <c r="V8" s="19" t="s">
        <v>67</v>
      </c>
      <c r="W8" s="9" t="s">
        <v>67</v>
      </c>
      <c r="X8" s="9" t="s">
        <v>67</v>
      </c>
      <c r="Y8" s="7" t="s">
        <v>129</v>
      </c>
      <c r="Z8" s="7" t="s">
        <v>631</v>
      </c>
      <c r="AA8" s="19"/>
      <c r="AB8" s="9" t="s">
        <v>67</v>
      </c>
      <c r="AC8" s="7" t="s">
        <v>120</v>
      </c>
      <c r="AD8" s="19" t="s">
        <v>106</v>
      </c>
      <c r="AE8" s="7" t="s">
        <v>121</v>
      </c>
      <c r="AF8" s="12">
        <v>45106</v>
      </c>
      <c r="AG8" s="12">
        <v>45260</v>
      </c>
      <c r="AH8" s="23" t="s">
        <v>126</v>
      </c>
      <c r="AI8" s="21">
        <v>11.417</v>
      </c>
      <c r="AJ8" s="7">
        <v>40001</v>
      </c>
      <c r="AK8" s="7"/>
      <c r="AL8" s="7" t="s">
        <v>127</v>
      </c>
      <c r="AM8" s="7"/>
      <c r="AN8" s="7"/>
      <c r="AO8" s="56">
        <v>45210</v>
      </c>
      <c r="AQ8" s="54"/>
      <c r="AR8" s="54"/>
      <c r="AS8" s="22"/>
      <c r="AU8" s="36"/>
      <c r="AV8" s="36"/>
      <c r="AW8" s="36"/>
      <c r="AX8" s="36"/>
      <c r="AY8" s="36"/>
    </row>
    <row r="9" spans="1:51" customFormat="1" ht="33" customHeight="1" x14ac:dyDescent="0.25">
      <c r="A9" s="8" t="s">
        <v>210</v>
      </c>
      <c r="B9" s="7" t="s">
        <v>77</v>
      </c>
      <c r="C9" s="7" t="s">
        <v>183</v>
      </c>
      <c r="D9" s="7" t="s">
        <v>59</v>
      </c>
      <c r="E9" s="8" t="s">
        <v>212</v>
      </c>
      <c r="F9" s="7" t="s">
        <v>75</v>
      </c>
      <c r="G9" s="7" t="s">
        <v>106</v>
      </c>
      <c r="H9" s="7" t="s">
        <v>62</v>
      </c>
      <c r="I9" s="9" t="s">
        <v>106</v>
      </c>
      <c r="J9" s="9" t="s">
        <v>106</v>
      </c>
      <c r="K9" s="9" t="s">
        <v>67</v>
      </c>
      <c r="L9" s="9" t="s">
        <v>67</v>
      </c>
      <c r="M9" s="9" t="s">
        <v>67</v>
      </c>
      <c r="N9" s="9" t="s">
        <v>67</v>
      </c>
      <c r="O9" s="9" t="s">
        <v>67</v>
      </c>
      <c r="P9" s="9" t="s">
        <v>106</v>
      </c>
      <c r="Q9" s="9" t="s">
        <v>67</v>
      </c>
      <c r="R9" s="10" t="s">
        <v>67</v>
      </c>
      <c r="S9" s="10" t="s">
        <v>67</v>
      </c>
      <c r="T9" s="10" t="s">
        <v>67</v>
      </c>
      <c r="U9" s="10" t="s">
        <v>67</v>
      </c>
      <c r="V9" s="10" t="s">
        <v>67</v>
      </c>
      <c r="W9" s="9" t="s">
        <v>67</v>
      </c>
      <c r="X9" s="9" t="s">
        <v>67</v>
      </c>
      <c r="Y9" s="9" t="s">
        <v>67</v>
      </c>
      <c r="Z9" s="9" t="s">
        <v>67</v>
      </c>
      <c r="AA9" s="10" t="s">
        <v>67</v>
      </c>
      <c r="AB9" s="9" t="s">
        <v>67</v>
      </c>
      <c r="AC9" s="9" t="s">
        <v>67</v>
      </c>
      <c r="AD9" s="10" t="s">
        <v>67</v>
      </c>
      <c r="AE9" s="9" t="s">
        <v>67</v>
      </c>
      <c r="AF9" s="9" t="s">
        <v>67</v>
      </c>
      <c r="AG9" s="9" t="s">
        <v>67</v>
      </c>
      <c r="AH9" s="8"/>
      <c r="AI9" s="9" t="s">
        <v>67</v>
      </c>
      <c r="AJ9" s="7">
        <v>10252</v>
      </c>
      <c r="AK9" s="7"/>
      <c r="AL9" s="7" t="s">
        <v>211</v>
      </c>
      <c r="AM9" s="7"/>
      <c r="AN9" s="7"/>
      <c r="AO9" s="56">
        <v>45190</v>
      </c>
      <c r="AQ9" s="54"/>
      <c r="AR9" s="54"/>
      <c r="AS9" s="22"/>
      <c r="AU9" s="36"/>
      <c r="AV9" s="36"/>
      <c r="AW9" s="36"/>
      <c r="AX9" s="36"/>
      <c r="AY9" s="36"/>
    </row>
    <row r="10" spans="1:51" customFormat="1" ht="32.1" customHeight="1" x14ac:dyDescent="0.25">
      <c r="A10" s="8" t="s">
        <v>220</v>
      </c>
      <c r="B10" s="7" t="s">
        <v>77</v>
      </c>
      <c r="C10" s="7" t="s">
        <v>183</v>
      </c>
      <c r="D10" s="7" t="s">
        <v>59</v>
      </c>
      <c r="E10" s="8" t="s">
        <v>222</v>
      </c>
      <c r="F10" s="7" t="s">
        <v>75</v>
      </c>
      <c r="G10" s="7" t="s">
        <v>106</v>
      </c>
      <c r="H10" s="7" t="s">
        <v>62</v>
      </c>
      <c r="I10" s="9" t="s">
        <v>106</v>
      </c>
      <c r="J10" s="9" t="s">
        <v>106</v>
      </c>
      <c r="K10" s="9" t="s">
        <v>67</v>
      </c>
      <c r="L10" s="9" t="s">
        <v>67</v>
      </c>
      <c r="M10" s="9" t="s">
        <v>67</v>
      </c>
      <c r="N10" s="9" t="s">
        <v>67</v>
      </c>
      <c r="O10" s="9" t="s">
        <v>67</v>
      </c>
      <c r="P10" s="9" t="s">
        <v>106</v>
      </c>
      <c r="Q10" s="9" t="s">
        <v>67</v>
      </c>
      <c r="R10" s="10" t="s">
        <v>67</v>
      </c>
      <c r="S10" s="10" t="s">
        <v>67</v>
      </c>
      <c r="T10" s="10" t="s">
        <v>67</v>
      </c>
      <c r="U10" s="10" t="s">
        <v>67</v>
      </c>
      <c r="V10" s="10" t="s">
        <v>67</v>
      </c>
      <c r="W10" s="9" t="s">
        <v>67</v>
      </c>
      <c r="X10" s="9" t="s">
        <v>67</v>
      </c>
      <c r="Y10" s="9" t="s">
        <v>67</v>
      </c>
      <c r="Z10" s="9" t="s">
        <v>67</v>
      </c>
      <c r="AA10" s="10" t="s">
        <v>67</v>
      </c>
      <c r="AB10" s="9" t="s">
        <v>67</v>
      </c>
      <c r="AC10" s="9" t="s">
        <v>67</v>
      </c>
      <c r="AD10" s="10" t="s">
        <v>67</v>
      </c>
      <c r="AE10" s="9" t="s">
        <v>67</v>
      </c>
      <c r="AF10" s="9" t="s">
        <v>67</v>
      </c>
      <c r="AG10" s="9" t="s">
        <v>67</v>
      </c>
      <c r="AH10" s="8"/>
      <c r="AI10" s="9" t="s">
        <v>67</v>
      </c>
      <c r="AJ10" s="7">
        <v>10261</v>
      </c>
      <c r="AK10" s="7"/>
      <c r="AL10" s="7" t="s">
        <v>221</v>
      </c>
      <c r="AM10" s="7"/>
      <c r="AN10" s="7"/>
      <c r="AO10" s="56">
        <v>45190</v>
      </c>
      <c r="AQ10" s="54"/>
      <c r="AR10" s="54"/>
      <c r="AS10" s="22"/>
      <c r="AU10" s="36"/>
      <c r="AV10" s="36"/>
      <c r="AW10" s="36"/>
      <c r="AX10" s="36"/>
      <c r="AY10" s="36"/>
    </row>
    <row r="11" spans="1:51" customFormat="1" ht="32.1" customHeight="1" x14ac:dyDescent="0.25">
      <c r="A11" s="8" t="s">
        <v>220</v>
      </c>
      <c r="B11" s="7" t="s">
        <v>77</v>
      </c>
      <c r="C11" s="7" t="s">
        <v>183</v>
      </c>
      <c r="D11" s="7" t="s">
        <v>59</v>
      </c>
      <c r="E11" s="8" t="s">
        <v>224</v>
      </c>
      <c r="F11" s="7" t="s">
        <v>75</v>
      </c>
      <c r="G11" s="7" t="s">
        <v>106</v>
      </c>
      <c r="H11" s="7" t="s">
        <v>62</v>
      </c>
      <c r="I11" s="9" t="s">
        <v>106</v>
      </c>
      <c r="J11" s="9" t="s">
        <v>106</v>
      </c>
      <c r="K11" s="9" t="s">
        <v>67</v>
      </c>
      <c r="L11" s="9" t="s">
        <v>67</v>
      </c>
      <c r="M11" s="46" t="s">
        <v>67</v>
      </c>
      <c r="N11" s="9" t="s">
        <v>67</v>
      </c>
      <c r="O11" s="9" t="s">
        <v>67</v>
      </c>
      <c r="P11" s="9" t="s">
        <v>106</v>
      </c>
      <c r="Q11" s="9" t="s">
        <v>67</v>
      </c>
      <c r="R11" s="10" t="s">
        <v>67</v>
      </c>
      <c r="S11" s="10" t="s">
        <v>67</v>
      </c>
      <c r="T11" s="10" t="s">
        <v>67</v>
      </c>
      <c r="U11" s="10" t="s">
        <v>67</v>
      </c>
      <c r="V11" s="10" t="s">
        <v>67</v>
      </c>
      <c r="W11" s="9" t="s">
        <v>67</v>
      </c>
      <c r="X11" s="9" t="s">
        <v>67</v>
      </c>
      <c r="Y11" s="9" t="s">
        <v>67</v>
      </c>
      <c r="Z11" s="9" t="s">
        <v>67</v>
      </c>
      <c r="AA11" s="10" t="s">
        <v>67</v>
      </c>
      <c r="AB11" s="9" t="s">
        <v>67</v>
      </c>
      <c r="AC11" s="9" t="s">
        <v>67</v>
      </c>
      <c r="AD11" s="10" t="s">
        <v>67</v>
      </c>
      <c r="AE11" s="9" t="s">
        <v>67</v>
      </c>
      <c r="AF11" s="9" t="s">
        <v>67</v>
      </c>
      <c r="AG11" s="9" t="s">
        <v>67</v>
      </c>
      <c r="AH11" s="8"/>
      <c r="AI11" s="9" t="s">
        <v>67</v>
      </c>
      <c r="AJ11" s="7">
        <v>10262</v>
      </c>
      <c r="AK11" s="7"/>
      <c r="AL11" s="7" t="s">
        <v>223</v>
      </c>
      <c r="AM11" s="7"/>
      <c r="AN11" s="7"/>
      <c r="AO11" s="56">
        <v>45190</v>
      </c>
      <c r="AQ11" s="54"/>
      <c r="AR11" s="54"/>
      <c r="AS11" s="22"/>
      <c r="AU11" s="36"/>
      <c r="AV11" s="36"/>
      <c r="AW11" s="36"/>
      <c r="AX11" s="36"/>
      <c r="AY11" s="36"/>
    </row>
    <row r="12" spans="1:51" customFormat="1" ht="32.1" customHeight="1" x14ac:dyDescent="0.25">
      <c r="A12" s="30" t="s">
        <v>229</v>
      </c>
      <c r="B12" s="36" t="s">
        <v>77</v>
      </c>
      <c r="C12" s="36" t="s">
        <v>183</v>
      </c>
      <c r="D12" s="7" t="s">
        <v>59</v>
      </c>
      <c r="E12" s="30" t="s">
        <v>230</v>
      </c>
      <c r="F12" s="7" t="s">
        <v>75</v>
      </c>
      <c r="G12" s="7" t="s">
        <v>106</v>
      </c>
      <c r="H12" s="7" t="s">
        <v>61</v>
      </c>
      <c r="I12" s="9" t="s">
        <v>106</v>
      </c>
      <c r="J12" s="9" t="s">
        <v>106</v>
      </c>
      <c r="K12" s="9" t="s">
        <v>67</v>
      </c>
      <c r="L12" s="9" t="s">
        <v>67</v>
      </c>
      <c r="M12" s="9" t="s">
        <v>67</v>
      </c>
      <c r="N12" s="9" t="s">
        <v>67</v>
      </c>
      <c r="O12" s="9" t="s">
        <v>67</v>
      </c>
      <c r="P12" s="9" t="s">
        <v>106</v>
      </c>
      <c r="Q12" s="9" t="s">
        <v>67</v>
      </c>
      <c r="R12" s="9" t="s">
        <v>67</v>
      </c>
      <c r="S12" s="10" t="s">
        <v>67</v>
      </c>
      <c r="T12" s="10" t="s">
        <v>67</v>
      </c>
      <c r="U12" s="10" t="s">
        <v>67</v>
      </c>
      <c r="V12" s="10" t="s">
        <v>67</v>
      </c>
      <c r="W12" s="9" t="s">
        <v>67</v>
      </c>
      <c r="X12" s="9" t="s">
        <v>67</v>
      </c>
      <c r="Y12" s="9" t="s">
        <v>67</v>
      </c>
      <c r="Z12" s="9" t="s">
        <v>67</v>
      </c>
      <c r="AA12" s="10" t="s">
        <v>67</v>
      </c>
      <c r="AB12" s="9" t="s">
        <v>67</v>
      </c>
      <c r="AC12" s="9" t="s">
        <v>67</v>
      </c>
      <c r="AD12" s="10" t="s">
        <v>67</v>
      </c>
      <c r="AE12" s="9" t="s">
        <v>67</v>
      </c>
      <c r="AF12" s="9" t="s">
        <v>67</v>
      </c>
      <c r="AG12" s="9" t="s">
        <v>67</v>
      </c>
      <c r="AH12" s="30"/>
      <c r="AI12" s="9" t="s">
        <v>67</v>
      </c>
      <c r="AJ12" s="7">
        <v>10241</v>
      </c>
      <c r="AK12" s="7"/>
      <c r="AL12" s="7"/>
      <c r="AM12" s="7"/>
      <c r="AN12" s="7"/>
      <c r="AO12" s="56">
        <v>45190</v>
      </c>
      <c r="AQ12" s="54"/>
      <c r="AR12" s="54"/>
      <c r="AS12" s="22"/>
      <c r="AU12" s="36"/>
      <c r="AV12" s="36"/>
      <c r="AW12" s="36"/>
      <c r="AX12" s="36"/>
      <c r="AY12" s="36"/>
    </row>
    <row r="13" spans="1:51" customFormat="1" ht="32.1" customHeight="1" x14ac:dyDescent="0.25">
      <c r="A13" s="23" t="s">
        <v>570</v>
      </c>
      <c r="B13" s="7" t="s">
        <v>82</v>
      </c>
      <c r="C13" s="7" t="s">
        <v>158</v>
      </c>
      <c r="D13" s="7" t="s">
        <v>59</v>
      </c>
      <c r="E13" s="8" t="s">
        <v>572</v>
      </c>
      <c r="F13" s="7" t="s">
        <v>75</v>
      </c>
      <c r="G13" s="7" t="s">
        <v>66</v>
      </c>
      <c r="H13" s="7" t="s">
        <v>61</v>
      </c>
      <c r="I13" s="9" t="s">
        <v>106</v>
      </c>
      <c r="J13" s="9" t="s">
        <v>66</v>
      </c>
      <c r="K13" s="9" t="s">
        <v>737</v>
      </c>
      <c r="L13" s="9" t="s">
        <v>67</v>
      </c>
      <c r="M13" s="9" t="s">
        <v>67</v>
      </c>
      <c r="N13" s="9" t="s">
        <v>67</v>
      </c>
      <c r="O13" s="9" t="s">
        <v>67</v>
      </c>
      <c r="P13" s="9" t="s">
        <v>66</v>
      </c>
      <c r="Q13" s="9" t="s">
        <v>67</v>
      </c>
      <c r="R13" s="2" t="s">
        <v>67</v>
      </c>
      <c r="S13" s="10">
        <v>200000000</v>
      </c>
      <c r="T13" s="10" t="s">
        <v>67</v>
      </c>
      <c r="U13" s="10" t="s">
        <v>67</v>
      </c>
      <c r="V13" s="10" t="s">
        <v>67</v>
      </c>
      <c r="W13" s="9" t="s">
        <v>67</v>
      </c>
      <c r="X13" s="9" t="s">
        <v>67</v>
      </c>
      <c r="Y13" s="9" t="s">
        <v>67</v>
      </c>
      <c r="Z13" s="9" t="s">
        <v>67</v>
      </c>
      <c r="AA13" s="10"/>
      <c r="AB13" s="9" t="s">
        <v>67</v>
      </c>
      <c r="AC13" s="9" t="s">
        <v>67</v>
      </c>
      <c r="AD13" s="10" t="s">
        <v>66</v>
      </c>
      <c r="AE13" s="9" t="s">
        <v>67</v>
      </c>
      <c r="AF13" s="9" t="s">
        <v>67</v>
      </c>
      <c r="AG13" s="9" t="s">
        <v>67</v>
      </c>
      <c r="AH13" s="23"/>
      <c r="AI13" s="9" t="s">
        <v>67</v>
      </c>
      <c r="AJ13" s="7" t="s">
        <v>571</v>
      </c>
      <c r="AK13" s="7"/>
      <c r="AL13" s="7"/>
      <c r="AM13" s="7"/>
      <c r="AN13" s="7"/>
      <c r="AO13" s="56">
        <v>45205</v>
      </c>
      <c r="AQ13" s="54"/>
      <c r="AR13" s="54"/>
      <c r="AS13" s="22"/>
      <c r="AU13" s="36"/>
      <c r="AV13" s="45"/>
      <c r="AW13" s="45"/>
      <c r="AX13" s="45"/>
      <c r="AY13" s="45"/>
    </row>
    <row r="14" spans="1:51" customFormat="1" ht="32.1" customHeight="1" x14ac:dyDescent="0.25">
      <c r="A14" s="26" t="s">
        <v>747</v>
      </c>
      <c r="B14" s="7" t="s">
        <v>82</v>
      </c>
      <c r="C14" s="7" t="s">
        <v>158</v>
      </c>
      <c r="D14" s="7" t="s">
        <v>59</v>
      </c>
      <c r="E14" s="8" t="s">
        <v>197</v>
      </c>
      <c r="F14" s="7" t="s">
        <v>75</v>
      </c>
      <c r="G14" s="7" t="s">
        <v>106</v>
      </c>
      <c r="H14" s="7" t="s">
        <v>62</v>
      </c>
      <c r="I14" s="9" t="s">
        <v>106</v>
      </c>
      <c r="J14" s="9" t="s">
        <v>106</v>
      </c>
      <c r="K14" s="9" t="s">
        <v>85</v>
      </c>
      <c r="L14" s="9" t="s">
        <v>67</v>
      </c>
      <c r="M14" s="9" t="s">
        <v>67</v>
      </c>
      <c r="N14" s="9" t="s">
        <v>67</v>
      </c>
      <c r="O14" s="9" t="s">
        <v>67</v>
      </c>
      <c r="P14" s="9" t="s">
        <v>106</v>
      </c>
      <c r="Q14" s="9" t="s">
        <v>67</v>
      </c>
      <c r="R14" s="10" t="s">
        <v>67</v>
      </c>
      <c r="S14" s="10" t="s">
        <v>67</v>
      </c>
      <c r="T14" s="10" t="s">
        <v>67</v>
      </c>
      <c r="U14" s="10" t="s">
        <v>67</v>
      </c>
      <c r="V14" s="10" t="s">
        <v>67</v>
      </c>
      <c r="W14" s="9" t="s">
        <v>67</v>
      </c>
      <c r="X14" s="9" t="s">
        <v>67</v>
      </c>
      <c r="Y14" s="9" t="s">
        <v>67</v>
      </c>
      <c r="Z14" s="9" t="s">
        <v>67</v>
      </c>
      <c r="AA14" s="10" t="s">
        <v>67</v>
      </c>
      <c r="AB14" s="9" t="s">
        <v>67</v>
      </c>
      <c r="AC14" s="9" t="s">
        <v>67</v>
      </c>
      <c r="AD14" s="10" t="s">
        <v>67</v>
      </c>
      <c r="AE14" s="9" t="s">
        <v>67</v>
      </c>
      <c r="AF14" s="9" t="s">
        <v>67</v>
      </c>
      <c r="AG14" s="9" t="s">
        <v>67</v>
      </c>
      <c r="AH14" s="26"/>
      <c r="AI14" s="9" t="s">
        <v>67</v>
      </c>
      <c r="AJ14" s="7">
        <v>10325</v>
      </c>
      <c r="AK14" s="7"/>
      <c r="AL14" s="7" t="s">
        <v>196</v>
      </c>
      <c r="AM14" s="7"/>
      <c r="AN14" s="7"/>
      <c r="AO14" s="56">
        <v>45190</v>
      </c>
      <c r="AQ14" s="54"/>
      <c r="AR14" s="54"/>
      <c r="AS14" s="22"/>
      <c r="AU14" s="36"/>
      <c r="AV14" s="36"/>
      <c r="AW14" s="36"/>
      <c r="AX14" s="36"/>
      <c r="AY14" s="36"/>
    </row>
    <row r="15" spans="1:51" customFormat="1" ht="32.1" customHeight="1" x14ac:dyDescent="0.25">
      <c r="A15" s="8" t="s">
        <v>250</v>
      </c>
      <c r="B15" s="7" t="s">
        <v>82</v>
      </c>
      <c r="C15" s="7" t="s">
        <v>158</v>
      </c>
      <c r="D15" s="7" t="s">
        <v>59</v>
      </c>
      <c r="E15" s="8" t="s">
        <v>252</v>
      </c>
      <c r="F15" s="7" t="s">
        <v>75</v>
      </c>
      <c r="G15" s="7" t="s">
        <v>106</v>
      </c>
      <c r="H15" s="7" t="s">
        <v>61</v>
      </c>
      <c r="I15" s="9" t="s">
        <v>106</v>
      </c>
      <c r="J15" s="9" t="s">
        <v>106</v>
      </c>
      <c r="K15" s="9" t="s">
        <v>67</v>
      </c>
      <c r="L15" s="9" t="s">
        <v>67</v>
      </c>
      <c r="M15" s="9" t="s">
        <v>67</v>
      </c>
      <c r="N15" s="9" t="s">
        <v>67</v>
      </c>
      <c r="O15" s="9" t="s">
        <v>67</v>
      </c>
      <c r="P15" s="9" t="s">
        <v>106</v>
      </c>
      <c r="Q15" s="9" t="s">
        <v>67</v>
      </c>
      <c r="R15" s="10" t="s">
        <v>67</v>
      </c>
      <c r="S15" s="10" t="s">
        <v>67</v>
      </c>
      <c r="T15" s="10" t="s">
        <v>67</v>
      </c>
      <c r="U15" s="10" t="s">
        <v>67</v>
      </c>
      <c r="V15" s="10" t="s">
        <v>67</v>
      </c>
      <c r="W15" s="9" t="s">
        <v>67</v>
      </c>
      <c r="X15" s="9" t="s">
        <v>67</v>
      </c>
      <c r="Y15" s="9" t="s">
        <v>67</v>
      </c>
      <c r="Z15" s="9" t="s">
        <v>67</v>
      </c>
      <c r="AA15" s="10" t="s">
        <v>67</v>
      </c>
      <c r="AB15" s="9" t="s">
        <v>67</v>
      </c>
      <c r="AC15" s="9" t="s">
        <v>67</v>
      </c>
      <c r="AD15" s="10" t="s">
        <v>67</v>
      </c>
      <c r="AE15" s="9" t="s">
        <v>67</v>
      </c>
      <c r="AF15" s="9" t="s">
        <v>67</v>
      </c>
      <c r="AG15" s="9" t="s">
        <v>67</v>
      </c>
      <c r="AH15" s="8"/>
      <c r="AI15" s="9" t="s">
        <v>67</v>
      </c>
      <c r="AJ15" s="7">
        <v>10322</v>
      </c>
      <c r="AK15" s="7"/>
      <c r="AL15" s="7" t="s">
        <v>251</v>
      </c>
      <c r="AM15" s="7"/>
      <c r="AN15" s="7"/>
      <c r="AO15" s="56">
        <v>45190</v>
      </c>
      <c r="AQ15" s="54"/>
      <c r="AR15" s="54"/>
      <c r="AS15" s="22"/>
      <c r="AU15" s="36"/>
      <c r="AV15" s="36"/>
      <c r="AW15" s="36"/>
      <c r="AX15" s="36"/>
      <c r="AY15" s="36"/>
    </row>
    <row r="16" spans="1:51" customFormat="1" ht="32.1" customHeight="1" x14ac:dyDescent="0.25">
      <c r="A16" s="37" t="s">
        <v>352</v>
      </c>
      <c r="B16" s="7" t="s">
        <v>77</v>
      </c>
      <c r="C16" s="7" t="s">
        <v>279</v>
      </c>
      <c r="D16" s="7" t="s">
        <v>59</v>
      </c>
      <c r="E16" s="64" t="s">
        <v>679</v>
      </c>
      <c r="F16" s="7" t="s">
        <v>70</v>
      </c>
      <c r="G16" s="7" t="s">
        <v>66</v>
      </c>
      <c r="H16" s="7" t="s">
        <v>62</v>
      </c>
      <c r="I16" s="9" t="s">
        <v>66</v>
      </c>
      <c r="J16" s="9" t="s">
        <v>106</v>
      </c>
      <c r="K16" s="7" t="s">
        <v>85</v>
      </c>
      <c r="L16" s="9" t="s">
        <v>66</v>
      </c>
      <c r="M16" s="14" t="s">
        <v>354</v>
      </c>
      <c r="N16" s="9" t="s">
        <v>66</v>
      </c>
      <c r="O16" s="7" t="s">
        <v>355</v>
      </c>
      <c r="P16" s="9" t="s">
        <v>66</v>
      </c>
      <c r="Q16" s="7" t="s">
        <v>132</v>
      </c>
      <c r="R16" s="13">
        <v>10000000000</v>
      </c>
      <c r="S16" s="10" t="s">
        <v>67</v>
      </c>
      <c r="T16" s="10">
        <v>500000000</v>
      </c>
      <c r="U16" s="10" t="s">
        <v>67</v>
      </c>
      <c r="V16" s="10" t="s">
        <v>67</v>
      </c>
      <c r="W16" s="9" t="s">
        <v>67</v>
      </c>
      <c r="X16" s="7" t="s">
        <v>138</v>
      </c>
      <c r="Y16" s="7" t="s">
        <v>65</v>
      </c>
      <c r="Z16" s="7" t="s">
        <v>353</v>
      </c>
      <c r="AA16" s="13"/>
      <c r="AB16" s="9" t="s">
        <v>67</v>
      </c>
      <c r="AC16" s="7" t="s">
        <v>120</v>
      </c>
      <c r="AD16" s="13" t="s">
        <v>67</v>
      </c>
      <c r="AE16" s="7" t="s">
        <v>112</v>
      </c>
      <c r="AF16" s="12">
        <v>45058</v>
      </c>
      <c r="AG16" s="12">
        <v>45153</v>
      </c>
      <c r="AH16" s="37"/>
      <c r="AI16" s="11">
        <v>11.039</v>
      </c>
      <c r="AJ16" s="7">
        <v>10621</v>
      </c>
      <c r="AK16" s="7"/>
      <c r="AL16" s="7" t="s">
        <v>16</v>
      </c>
      <c r="AM16" s="7"/>
      <c r="AN16" s="7"/>
      <c r="AO16" s="56">
        <v>45194</v>
      </c>
      <c r="AQ16" s="54"/>
      <c r="AR16" s="54"/>
      <c r="AS16" s="22"/>
      <c r="AU16" s="36"/>
      <c r="AV16" s="36"/>
      <c r="AW16" s="36"/>
      <c r="AX16" s="36"/>
      <c r="AY16" s="36"/>
    </row>
    <row r="17" spans="1:51" ht="32.1" customHeight="1" x14ac:dyDescent="0.25">
      <c r="A17" s="37" t="s">
        <v>324</v>
      </c>
      <c r="B17" s="7" t="s">
        <v>82</v>
      </c>
      <c r="C17" s="7" t="s">
        <v>158</v>
      </c>
      <c r="D17" s="7" t="s">
        <v>59</v>
      </c>
      <c r="E17" s="24" t="s">
        <v>325</v>
      </c>
      <c r="F17" s="7" t="s">
        <v>70</v>
      </c>
      <c r="G17" s="7" t="s">
        <v>66</v>
      </c>
      <c r="H17" s="7" t="s">
        <v>62</v>
      </c>
      <c r="I17" s="9" t="s">
        <v>66</v>
      </c>
      <c r="J17" s="9" t="s">
        <v>106</v>
      </c>
      <c r="K17" s="7" t="s">
        <v>85</v>
      </c>
      <c r="L17" s="9" t="s">
        <v>106</v>
      </c>
      <c r="M17" s="9" t="s">
        <v>67</v>
      </c>
      <c r="N17" s="9" t="s">
        <v>67</v>
      </c>
      <c r="O17" s="9" t="s">
        <v>67</v>
      </c>
      <c r="P17" s="9" t="s">
        <v>106</v>
      </c>
      <c r="Q17" s="7" t="s">
        <v>132</v>
      </c>
      <c r="R17" s="19">
        <v>6500000000</v>
      </c>
      <c r="S17" s="9" t="s">
        <v>67</v>
      </c>
      <c r="T17" s="19" t="s">
        <v>110</v>
      </c>
      <c r="U17" s="19" t="s">
        <v>67</v>
      </c>
      <c r="V17" s="19" t="s">
        <v>67</v>
      </c>
      <c r="W17" s="9" t="s">
        <v>67</v>
      </c>
      <c r="X17" s="9" t="s">
        <v>67</v>
      </c>
      <c r="Y17" s="7" t="s">
        <v>240</v>
      </c>
      <c r="Z17" s="7" t="s">
        <v>326</v>
      </c>
      <c r="AA17" s="19"/>
      <c r="AB17" s="9" t="s">
        <v>67</v>
      </c>
      <c r="AC17" s="7" t="s">
        <v>120</v>
      </c>
      <c r="AD17" s="19" t="s">
        <v>67</v>
      </c>
      <c r="AE17" s="7" t="s">
        <v>112</v>
      </c>
      <c r="AF17" s="12">
        <v>44684</v>
      </c>
      <c r="AG17" s="12">
        <v>44833</v>
      </c>
      <c r="AH17" s="37"/>
      <c r="AI17" s="11" t="s">
        <v>327</v>
      </c>
      <c r="AJ17" s="7">
        <v>10388</v>
      </c>
      <c r="AO17" s="56">
        <v>45191</v>
      </c>
      <c r="AQ17" s="54"/>
      <c r="AR17" s="54"/>
      <c r="AS17" s="22"/>
    </row>
    <row r="18" spans="1:51" ht="32.1" customHeight="1" x14ac:dyDescent="0.25">
      <c r="A18" s="37" t="s">
        <v>475</v>
      </c>
      <c r="B18" s="7" t="s">
        <v>77</v>
      </c>
      <c r="C18" s="7" t="s">
        <v>476</v>
      </c>
      <c r="D18" s="7" t="s">
        <v>64</v>
      </c>
      <c r="E18" s="8" t="s">
        <v>478</v>
      </c>
      <c r="F18" s="7" t="s">
        <v>68</v>
      </c>
      <c r="G18" s="7" t="s">
        <v>66</v>
      </c>
      <c r="H18" s="7" t="s">
        <v>61</v>
      </c>
      <c r="I18" s="9" t="s">
        <v>66</v>
      </c>
      <c r="J18" s="9" t="s">
        <v>66</v>
      </c>
      <c r="K18" s="7" t="s">
        <v>85</v>
      </c>
      <c r="L18" s="9" t="s">
        <v>66</v>
      </c>
      <c r="M18" s="14">
        <v>0.3</v>
      </c>
      <c r="N18" s="9" t="s">
        <v>66</v>
      </c>
      <c r="O18" s="9" t="s">
        <v>480</v>
      </c>
      <c r="P18" s="9" t="s">
        <v>66</v>
      </c>
      <c r="Q18" s="7" t="s">
        <v>108</v>
      </c>
      <c r="R18" s="13">
        <v>1000000000</v>
      </c>
      <c r="S18" s="13">
        <v>1000000000</v>
      </c>
      <c r="T18" s="13" t="s">
        <v>67</v>
      </c>
      <c r="U18" s="13" t="s">
        <v>67</v>
      </c>
      <c r="V18" s="13" t="s">
        <v>67</v>
      </c>
      <c r="W18" s="9" t="s">
        <v>67</v>
      </c>
      <c r="X18" s="9" t="s">
        <v>67</v>
      </c>
      <c r="Y18" s="7" t="s">
        <v>240</v>
      </c>
      <c r="Z18" s="7" t="s">
        <v>479</v>
      </c>
      <c r="AA18" s="13"/>
      <c r="AB18" s="9" t="s">
        <v>67</v>
      </c>
      <c r="AC18" s="7" t="s">
        <v>120</v>
      </c>
      <c r="AD18" s="13" t="s">
        <v>106</v>
      </c>
      <c r="AE18" s="7" t="s">
        <v>112</v>
      </c>
      <c r="AF18" s="12">
        <v>44694</v>
      </c>
      <c r="AG18" s="12">
        <v>44834</v>
      </c>
      <c r="AH18" s="37"/>
      <c r="AI18" s="11">
        <v>11.032999999999999</v>
      </c>
      <c r="AJ18" s="7">
        <v>60401</v>
      </c>
      <c r="AL18" s="7" t="s">
        <v>477</v>
      </c>
      <c r="AO18" s="56">
        <v>45191</v>
      </c>
      <c r="AQ18" s="54"/>
      <c r="AR18" s="54"/>
      <c r="AS18" s="22"/>
    </row>
    <row r="19" spans="1:51" ht="32.1" customHeight="1" x14ac:dyDescent="0.25">
      <c r="A19" s="37" t="s">
        <v>489</v>
      </c>
      <c r="B19" s="7" t="s">
        <v>77</v>
      </c>
      <c r="C19" s="7" t="s">
        <v>476</v>
      </c>
      <c r="D19" s="7" t="s">
        <v>64</v>
      </c>
      <c r="E19" s="61" t="s">
        <v>668</v>
      </c>
      <c r="F19" s="7" t="s">
        <v>68</v>
      </c>
      <c r="G19" s="7" t="s">
        <v>66</v>
      </c>
      <c r="H19" s="7" t="s">
        <v>61</v>
      </c>
      <c r="I19" s="9" t="s">
        <v>66</v>
      </c>
      <c r="J19" s="9" t="s">
        <v>66</v>
      </c>
      <c r="K19" s="7" t="s">
        <v>85</v>
      </c>
      <c r="L19" s="9" t="s">
        <v>66</v>
      </c>
      <c r="M19" s="14">
        <v>0.25</v>
      </c>
      <c r="N19" s="9" t="s">
        <v>66</v>
      </c>
      <c r="O19" s="7" t="s">
        <v>490</v>
      </c>
      <c r="P19" s="9" t="s">
        <v>66</v>
      </c>
      <c r="Q19" s="7" t="s">
        <v>132</v>
      </c>
      <c r="R19" s="19">
        <v>42450000000</v>
      </c>
      <c r="S19" s="19">
        <v>42450000000</v>
      </c>
      <c r="T19" s="19" t="s">
        <v>67</v>
      </c>
      <c r="U19" s="19" t="s">
        <v>67</v>
      </c>
      <c r="V19" s="19" t="s">
        <v>67</v>
      </c>
      <c r="W19" s="9" t="s">
        <v>67</v>
      </c>
      <c r="X19" s="9" t="s">
        <v>67</v>
      </c>
      <c r="Y19" s="7" t="s">
        <v>139</v>
      </c>
      <c r="Z19" s="7" t="s">
        <v>247</v>
      </c>
      <c r="AA19" s="19"/>
      <c r="AB19" s="7" t="s">
        <v>247</v>
      </c>
      <c r="AC19" s="7" t="s">
        <v>142</v>
      </c>
      <c r="AD19" s="19" t="s">
        <v>106</v>
      </c>
      <c r="AE19" s="7" t="s">
        <v>112</v>
      </c>
      <c r="AF19" s="12">
        <v>44704</v>
      </c>
      <c r="AG19" s="12">
        <v>44760</v>
      </c>
      <c r="AH19" s="37"/>
      <c r="AI19" s="11">
        <v>11.035</v>
      </c>
      <c r="AJ19" s="7">
        <v>60102</v>
      </c>
      <c r="AL19" s="7" t="s">
        <v>16</v>
      </c>
      <c r="AO19" s="56">
        <v>45191</v>
      </c>
      <c r="AQ19" s="54"/>
      <c r="AR19" s="54"/>
      <c r="AS19" s="22"/>
    </row>
    <row r="20" spans="1:51" ht="32.1" customHeight="1" x14ac:dyDescent="0.25">
      <c r="A20" s="26" t="s">
        <v>503</v>
      </c>
      <c r="B20" s="7" t="s">
        <v>77</v>
      </c>
      <c r="C20" s="7" t="s">
        <v>124</v>
      </c>
      <c r="D20" s="7" t="s">
        <v>64</v>
      </c>
      <c r="E20" s="8" t="s">
        <v>692</v>
      </c>
      <c r="F20" s="7" t="s">
        <v>72</v>
      </c>
      <c r="G20" s="7" t="s">
        <v>66</v>
      </c>
      <c r="H20" s="69" t="s">
        <v>61</v>
      </c>
      <c r="I20" s="9" t="s">
        <v>106</v>
      </c>
      <c r="J20" s="9" t="s">
        <v>66</v>
      </c>
      <c r="K20" s="7" t="s">
        <v>85</v>
      </c>
      <c r="L20" s="9" t="s">
        <v>217</v>
      </c>
      <c r="M20" s="9" t="s">
        <v>67</v>
      </c>
      <c r="N20" s="9" t="s">
        <v>67</v>
      </c>
      <c r="O20" s="9" t="s">
        <v>67</v>
      </c>
      <c r="P20" s="9" t="s">
        <v>106</v>
      </c>
      <c r="Q20" s="7" t="s">
        <v>132</v>
      </c>
      <c r="R20" s="10" t="s">
        <v>67</v>
      </c>
      <c r="S20" s="10">
        <v>491000000</v>
      </c>
      <c r="T20" s="10" t="s">
        <v>67</v>
      </c>
      <c r="U20" s="10" t="s">
        <v>67</v>
      </c>
      <c r="V20" s="10" t="s">
        <v>693</v>
      </c>
      <c r="W20" s="9" t="s">
        <v>67</v>
      </c>
      <c r="X20" s="9" t="s">
        <v>67</v>
      </c>
      <c r="Y20" s="7" t="s">
        <v>129</v>
      </c>
      <c r="Z20" s="7" t="s">
        <v>504</v>
      </c>
      <c r="AB20" s="9" t="s">
        <v>67</v>
      </c>
      <c r="AC20" s="7" t="s">
        <v>120</v>
      </c>
      <c r="AD20" s="10" t="s">
        <v>66</v>
      </c>
      <c r="AE20" s="7" t="s">
        <v>121</v>
      </c>
      <c r="AF20" s="12">
        <v>45153</v>
      </c>
      <c r="AG20" s="12">
        <v>45247</v>
      </c>
      <c r="AH20" s="26"/>
      <c r="AI20" s="55">
        <v>11.462999999999999</v>
      </c>
      <c r="AJ20" s="7" t="s">
        <v>691</v>
      </c>
      <c r="AO20" s="56">
        <v>45201</v>
      </c>
      <c r="AQ20" s="54"/>
      <c r="AR20" s="54"/>
      <c r="AS20" s="22"/>
    </row>
    <row r="21" spans="1:51" ht="32.1" customHeight="1" x14ac:dyDescent="0.25">
      <c r="A21" s="26" t="s">
        <v>567</v>
      </c>
      <c r="B21" s="7" t="s">
        <v>77</v>
      </c>
      <c r="C21" s="7" t="s">
        <v>124</v>
      </c>
      <c r="D21" s="7" t="s">
        <v>64</v>
      </c>
      <c r="E21" s="8" t="s">
        <v>568</v>
      </c>
      <c r="F21" s="7" t="s">
        <v>69</v>
      </c>
      <c r="G21" s="7" t="s">
        <v>66</v>
      </c>
      <c r="H21" s="7" t="s">
        <v>61</v>
      </c>
      <c r="I21" s="9" t="s">
        <v>106</v>
      </c>
      <c r="J21" s="9" t="s">
        <v>66</v>
      </c>
      <c r="K21" s="7" t="s">
        <v>85</v>
      </c>
      <c r="L21" s="9" t="s">
        <v>217</v>
      </c>
      <c r="M21" s="9" t="s">
        <v>67</v>
      </c>
      <c r="N21" s="9" t="s">
        <v>67</v>
      </c>
      <c r="O21" s="9" t="s">
        <v>67</v>
      </c>
      <c r="P21" s="9" t="s">
        <v>106</v>
      </c>
      <c r="Q21" s="7" t="s">
        <v>132</v>
      </c>
      <c r="R21" s="10" t="s">
        <v>67</v>
      </c>
      <c r="S21" s="10">
        <v>492000000</v>
      </c>
      <c r="T21" s="10" t="s">
        <v>67</v>
      </c>
      <c r="U21" s="10" t="s">
        <v>67</v>
      </c>
      <c r="V21" s="10" t="s">
        <v>67</v>
      </c>
      <c r="W21" s="9" t="s">
        <v>67</v>
      </c>
      <c r="X21" s="9" t="s">
        <v>67</v>
      </c>
      <c r="Y21" s="7" t="s">
        <v>129</v>
      </c>
      <c r="Z21" s="7" t="s">
        <v>569</v>
      </c>
      <c r="AB21" s="9" t="s">
        <v>67</v>
      </c>
      <c r="AC21" s="7" t="s">
        <v>120</v>
      </c>
      <c r="AD21" s="10" t="s">
        <v>66</v>
      </c>
      <c r="AE21" s="7" t="s">
        <v>112</v>
      </c>
      <c r="AF21" s="12">
        <v>44987</v>
      </c>
      <c r="AG21" s="12">
        <v>45028</v>
      </c>
      <c r="AH21" s="26"/>
      <c r="AI21" t="s">
        <v>67</v>
      </c>
      <c r="AJ21" s="7" t="s">
        <v>306</v>
      </c>
      <c r="AO21" s="56">
        <v>45205</v>
      </c>
      <c r="AQ21" s="54"/>
      <c r="AR21" s="54"/>
      <c r="AS21" s="22"/>
    </row>
    <row r="22" spans="1:51" ht="32.1" customHeight="1" x14ac:dyDescent="0.25">
      <c r="A22" s="63" t="s">
        <v>669</v>
      </c>
      <c r="B22" s="7" t="s">
        <v>77</v>
      </c>
      <c r="C22" s="7" t="s">
        <v>476</v>
      </c>
      <c r="D22" s="7" t="s">
        <v>64</v>
      </c>
      <c r="E22" s="8" t="s">
        <v>600</v>
      </c>
      <c r="F22" s="7" t="s">
        <v>68</v>
      </c>
      <c r="G22" s="7" t="s">
        <v>66</v>
      </c>
      <c r="H22" s="7" t="s">
        <v>62</v>
      </c>
      <c r="I22" s="9" t="s">
        <v>66</v>
      </c>
      <c r="J22" s="9" t="s">
        <v>66</v>
      </c>
      <c r="K22" s="7" t="s">
        <v>85</v>
      </c>
      <c r="L22" s="9" t="s">
        <v>106</v>
      </c>
      <c r="M22" s="46" t="s">
        <v>67</v>
      </c>
      <c r="N22" s="9" t="s">
        <v>67</v>
      </c>
      <c r="O22" s="9" t="s">
        <v>67</v>
      </c>
      <c r="P22" s="9" t="s">
        <v>66</v>
      </c>
      <c r="Q22" s="9" t="s">
        <v>67</v>
      </c>
      <c r="R22" s="32">
        <v>1440000000</v>
      </c>
      <c r="S22" s="32">
        <v>1440000000</v>
      </c>
      <c r="T22" s="32" t="s">
        <v>67</v>
      </c>
      <c r="U22" s="10" t="s">
        <v>67</v>
      </c>
      <c r="V22" s="10">
        <f>S22*0.05</f>
        <v>72000000</v>
      </c>
      <c r="W22" s="9" t="s">
        <v>67</v>
      </c>
      <c r="X22" s="9" t="s">
        <v>67</v>
      </c>
      <c r="Y22" s="7" t="s">
        <v>139</v>
      </c>
      <c r="Z22" s="7" t="s">
        <v>140</v>
      </c>
      <c r="AA22" s="19"/>
      <c r="AB22" s="7" t="s">
        <v>141</v>
      </c>
      <c r="AC22" s="7" t="s">
        <v>142</v>
      </c>
      <c r="AD22" s="19" t="s">
        <v>66</v>
      </c>
      <c r="AE22" s="9" t="s">
        <v>67</v>
      </c>
      <c r="AF22" s="9" t="s">
        <v>67</v>
      </c>
      <c r="AG22" s="9" t="s">
        <v>67</v>
      </c>
      <c r="AH22" s="63"/>
      <c r="AI22" s="9" t="s">
        <v>67</v>
      </c>
      <c r="AJ22" s="7">
        <v>60304</v>
      </c>
      <c r="AL22" s="7" t="s">
        <v>16</v>
      </c>
      <c r="AO22" s="56">
        <v>45191</v>
      </c>
      <c r="AQ22" s="54"/>
      <c r="AR22" s="54"/>
      <c r="AS22" s="22"/>
    </row>
    <row r="23" spans="1:51" s="39" customFormat="1" ht="32.1" customHeight="1" x14ac:dyDescent="0.25">
      <c r="A23" s="26" t="s">
        <v>602</v>
      </c>
      <c r="B23" s="7" t="s">
        <v>77</v>
      </c>
      <c r="C23" s="7" t="s">
        <v>124</v>
      </c>
      <c r="D23" s="7" t="s">
        <v>64</v>
      </c>
      <c r="E23" s="8" t="s">
        <v>705</v>
      </c>
      <c r="F23" s="7" t="s">
        <v>72</v>
      </c>
      <c r="G23" s="7" t="s">
        <v>66</v>
      </c>
      <c r="H23" s="7" t="s">
        <v>61</v>
      </c>
      <c r="I23" s="9" t="s">
        <v>106</v>
      </c>
      <c r="J23" s="9" t="s">
        <v>66</v>
      </c>
      <c r="K23" s="7" t="s">
        <v>85</v>
      </c>
      <c r="L23" s="9" t="s">
        <v>217</v>
      </c>
      <c r="M23" s="9" t="s">
        <v>67</v>
      </c>
      <c r="N23" s="9" t="s">
        <v>67</v>
      </c>
      <c r="O23" s="9" t="s">
        <v>67</v>
      </c>
      <c r="P23" s="9" t="s">
        <v>106</v>
      </c>
      <c r="Q23" s="7" t="s">
        <v>108</v>
      </c>
      <c r="R23" s="10" t="s">
        <v>67</v>
      </c>
      <c r="S23" s="10">
        <v>150000000</v>
      </c>
      <c r="T23" s="10" t="s">
        <v>67</v>
      </c>
      <c r="U23" s="10" t="s">
        <v>67</v>
      </c>
      <c r="V23" s="10" t="s">
        <v>67</v>
      </c>
      <c r="W23" s="9" t="s">
        <v>67</v>
      </c>
      <c r="X23" s="9" t="s">
        <v>67</v>
      </c>
      <c r="Y23" s="7" t="s">
        <v>129</v>
      </c>
      <c r="Z23" s="7" t="s">
        <v>603</v>
      </c>
      <c r="AA23" s="10"/>
      <c r="AB23" s="9" t="s">
        <v>67</v>
      </c>
      <c r="AC23" s="7" t="s">
        <v>120</v>
      </c>
      <c r="AD23" s="10" t="s">
        <v>66</v>
      </c>
      <c r="AE23" s="7" t="s">
        <v>121</v>
      </c>
      <c r="AF23" s="12">
        <v>45166</v>
      </c>
      <c r="AG23" s="12">
        <v>45245</v>
      </c>
      <c r="AH23" s="26"/>
      <c r="AI23" s="55">
        <v>11.999000000000001</v>
      </c>
      <c r="AJ23" s="7" t="s">
        <v>306</v>
      </c>
      <c r="AK23" s="7"/>
      <c r="AL23" s="7" t="s">
        <v>704</v>
      </c>
      <c r="AM23" s="7"/>
      <c r="AN23" s="7"/>
      <c r="AO23" s="56">
        <v>45210</v>
      </c>
      <c r="AP23"/>
      <c r="AQ23" s="54"/>
      <c r="AR23" s="54"/>
      <c r="AS23" s="22"/>
      <c r="AT23"/>
      <c r="AU23" s="36"/>
    </row>
    <row r="24" spans="1:51" ht="32.1" customHeight="1" x14ac:dyDescent="0.25">
      <c r="A24" s="37" t="s">
        <v>614</v>
      </c>
      <c r="B24" s="7" t="s">
        <v>77</v>
      </c>
      <c r="C24" s="7" t="s">
        <v>476</v>
      </c>
      <c r="D24" s="7" t="s">
        <v>64</v>
      </c>
      <c r="E24" s="25" t="s">
        <v>615</v>
      </c>
      <c r="F24" s="7" t="s">
        <v>68</v>
      </c>
      <c r="G24" s="7" t="s">
        <v>66</v>
      </c>
      <c r="H24" s="7" t="s">
        <v>62</v>
      </c>
      <c r="I24" s="9" t="s">
        <v>66</v>
      </c>
      <c r="J24" s="9" t="s">
        <v>66</v>
      </c>
      <c r="K24" s="7" t="s">
        <v>85</v>
      </c>
      <c r="L24" s="9" t="s">
        <v>106</v>
      </c>
      <c r="M24" s="9" t="s">
        <v>67</v>
      </c>
      <c r="N24" s="9" t="s">
        <v>67</v>
      </c>
      <c r="O24" s="9" t="s">
        <v>67</v>
      </c>
      <c r="P24" s="9" t="s">
        <v>66</v>
      </c>
      <c r="Q24" s="7" t="s">
        <v>431</v>
      </c>
      <c r="R24" s="10">
        <v>60000000</v>
      </c>
      <c r="S24" s="10">
        <v>60000000</v>
      </c>
      <c r="T24" s="10" t="s">
        <v>67</v>
      </c>
      <c r="U24" s="10" t="s">
        <v>67</v>
      </c>
      <c r="V24" s="10">
        <f>S24*0.05</f>
        <v>3000000</v>
      </c>
      <c r="W24" s="9" t="s">
        <v>67</v>
      </c>
      <c r="X24" s="9" t="s">
        <v>67</v>
      </c>
      <c r="Y24" s="7" t="s">
        <v>139</v>
      </c>
      <c r="Z24" s="7" t="s">
        <v>140</v>
      </c>
      <c r="AB24" s="7" t="s">
        <v>141</v>
      </c>
      <c r="AC24" s="7" t="s">
        <v>142</v>
      </c>
      <c r="AD24" s="10" t="s">
        <v>106</v>
      </c>
      <c r="AE24" s="7" t="s">
        <v>112</v>
      </c>
      <c r="AF24" s="12">
        <v>44694</v>
      </c>
      <c r="AG24" s="12">
        <v>44754</v>
      </c>
      <c r="AH24" s="37"/>
      <c r="AI24" s="11">
        <v>11.032</v>
      </c>
      <c r="AJ24" s="7">
        <v>60304</v>
      </c>
      <c r="AL24" s="7" t="s">
        <v>16</v>
      </c>
      <c r="AO24" s="56">
        <v>45191</v>
      </c>
      <c r="AQ24" s="54"/>
      <c r="AR24" s="54"/>
      <c r="AS24" s="22"/>
    </row>
    <row r="25" spans="1:51" ht="32.1" customHeight="1" x14ac:dyDescent="0.25">
      <c r="A25" s="26" t="s">
        <v>623</v>
      </c>
      <c r="B25" s="7" t="s">
        <v>77</v>
      </c>
      <c r="C25" s="7" t="s">
        <v>124</v>
      </c>
      <c r="D25" s="7" t="s">
        <v>64</v>
      </c>
      <c r="E25" s="8" t="s">
        <v>624</v>
      </c>
      <c r="F25" s="7" t="s">
        <v>69</v>
      </c>
      <c r="G25" s="7" t="s">
        <v>66</v>
      </c>
      <c r="H25" s="7" t="s">
        <v>61</v>
      </c>
      <c r="I25" s="9" t="s">
        <v>106</v>
      </c>
      <c r="J25" s="9" t="s">
        <v>66</v>
      </c>
      <c r="K25" s="7" t="s">
        <v>85</v>
      </c>
      <c r="L25" s="9" t="s">
        <v>217</v>
      </c>
      <c r="M25" s="9" t="s">
        <v>67</v>
      </c>
      <c r="N25" s="9" t="s">
        <v>67</v>
      </c>
      <c r="O25" s="9" t="s">
        <v>67</v>
      </c>
      <c r="P25" s="9" t="s">
        <v>106</v>
      </c>
      <c r="Q25" s="7" t="s">
        <v>132</v>
      </c>
      <c r="R25" s="10" t="s">
        <v>67</v>
      </c>
      <c r="S25" s="10">
        <v>207000000</v>
      </c>
      <c r="T25" s="10" t="s">
        <v>67</v>
      </c>
      <c r="U25" s="10" t="s">
        <v>67</v>
      </c>
      <c r="V25" s="10" t="s">
        <v>67</v>
      </c>
      <c r="W25" s="7" t="s">
        <v>66</v>
      </c>
      <c r="X25" s="9" t="s">
        <v>67</v>
      </c>
      <c r="Y25" s="7" t="s">
        <v>139</v>
      </c>
      <c r="Z25" s="7" t="s">
        <v>625</v>
      </c>
      <c r="AB25" s="7" t="s">
        <v>247</v>
      </c>
      <c r="AC25" s="7" t="s">
        <v>120</v>
      </c>
      <c r="AD25" s="10" t="s">
        <v>66</v>
      </c>
      <c r="AE25" s="7" t="s">
        <v>112</v>
      </c>
      <c r="AF25" s="12">
        <v>45090</v>
      </c>
      <c r="AG25" s="12">
        <v>45152</v>
      </c>
      <c r="AH25" s="26"/>
      <c r="AI25" s="21">
        <v>11.473000000000001</v>
      </c>
      <c r="AJ25" s="7" t="s">
        <v>306</v>
      </c>
      <c r="AL25" s="7" t="s">
        <v>706</v>
      </c>
      <c r="AO25" s="56">
        <v>45210</v>
      </c>
      <c r="AQ25" s="54"/>
      <c r="AR25" s="54"/>
      <c r="AS25" s="22"/>
    </row>
    <row r="26" spans="1:51" ht="32.1" customHeight="1" x14ac:dyDescent="0.25">
      <c r="A26" s="37" t="s">
        <v>637</v>
      </c>
      <c r="B26" s="7" t="s">
        <v>77</v>
      </c>
      <c r="C26" s="7" t="s">
        <v>476</v>
      </c>
      <c r="D26" s="7" t="s">
        <v>64</v>
      </c>
      <c r="E26" s="8" t="s">
        <v>638</v>
      </c>
      <c r="F26" s="7" t="s">
        <v>68</v>
      </c>
      <c r="G26" s="7" t="s">
        <v>66</v>
      </c>
      <c r="H26" s="7" t="s">
        <v>62</v>
      </c>
      <c r="I26" s="9" t="s">
        <v>66</v>
      </c>
      <c r="J26" s="9" t="s">
        <v>66</v>
      </c>
      <c r="K26" s="7" t="s">
        <v>85</v>
      </c>
      <c r="L26" s="9" t="s">
        <v>66</v>
      </c>
      <c r="M26" s="14">
        <v>0.1</v>
      </c>
      <c r="N26" s="9" t="s">
        <v>66</v>
      </c>
      <c r="O26" s="7" t="s">
        <v>640</v>
      </c>
      <c r="P26" s="9" t="s">
        <v>66</v>
      </c>
      <c r="Q26" s="9" t="s">
        <v>108</v>
      </c>
      <c r="R26" s="32">
        <v>1250000000</v>
      </c>
      <c r="S26" s="32">
        <v>1250000000</v>
      </c>
      <c r="T26" s="32" t="s">
        <v>67</v>
      </c>
      <c r="U26" s="10" t="s">
        <v>67</v>
      </c>
      <c r="V26" s="10">
        <f>S26*0.05</f>
        <v>62500000</v>
      </c>
      <c r="W26" s="9" t="s">
        <v>67</v>
      </c>
      <c r="X26" s="9" t="s">
        <v>67</v>
      </c>
      <c r="Y26" s="7" t="s">
        <v>129</v>
      </c>
      <c r="Z26" s="7" t="s">
        <v>639</v>
      </c>
      <c r="AA26" s="19"/>
      <c r="AB26" s="9" t="s">
        <v>67</v>
      </c>
      <c r="AC26" s="7" t="s">
        <v>120</v>
      </c>
      <c r="AD26" s="19" t="s">
        <v>66</v>
      </c>
      <c r="AE26" s="7" t="s">
        <v>267</v>
      </c>
      <c r="AF26" s="9" t="s">
        <v>67</v>
      </c>
      <c r="AG26" s="9" t="s">
        <v>67</v>
      </c>
      <c r="AH26" s="37"/>
      <c r="AI26" s="9" t="s">
        <v>67</v>
      </c>
      <c r="AJ26" s="7">
        <v>60305</v>
      </c>
      <c r="AL26" s="7" t="s">
        <v>16</v>
      </c>
      <c r="AO26" s="56">
        <v>45191</v>
      </c>
      <c r="AQ26" s="54"/>
      <c r="AR26" s="54"/>
      <c r="AS26" s="22"/>
    </row>
    <row r="27" spans="1:51" ht="32.1" customHeight="1" x14ac:dyDescent="0.25">
      <c r="A27" s="26" t="s">
        <v>94</v>
      </c>
      <c r="B27" s="7" t="s">
        <v>94</v>
      </c>
      <c r="C27" s="7" t="s">
        <v>94</v>
      </c>
      <c r="D27" s="7" t="s">
        <v>64</v>
      </c>
      <c r="E27" s="8" t="s">
        <v>576</v>
      </c>
      <c r="F27" s="7" t="s">
        <v>70</v>
      </c>
      <c r="G27" s="7" t="s">
        <v>66</v>
      </c>
      <c r="H27" s="7" t="s">
        <v>61</v>
      </c>
      <c r="I27" s="9" t="s">
        <v>106</v>
      </c>
      <c r="J27" s="9" t="s">
        <v>66</v>
      </c>
      <c r="K27" s="7" t="s">
        <v>85</v>
      </c>
      <c r="L27" s="9" t="s">
        <v>67</v>
      </c>
      <c r="M27" s="9" t="s">
        <v>67</v>
      </c>
      <c r="N27" s="9" t="s">
        <v>67</v>
      </c>
      <c r="O27" s="9" t="s">
        <v>67</v>
      </c>
      <c r="P27" s="9" t="s">
        <v>106</v>
      </c>
      <c r="Q27" s="9" t="s">
        <v>67</v>
      </c>
      <c r="R27" s="10" t="s">
        <v>67</v>
      </c>
      <c r="S27" s="10">
        <v>150000000</v>
      </c>
      <c r="T27" s="10" t="s">
        <v>67</v>
      </c>
      <c r="U27" s="10" t="s">
        <v>67</v>
      </c>
      <c r="V27" s="10" t="s">
        <v>67</v>
      </c>
      <c r="W27" s="7" t="s">
        <v>66</v>
      </c>
      <c r="X27" s="9" t="s">
        <v>67</v>
      </c>
      <c r="Y27" s="7" t="s">
        <v>129</v>
      </c>
      <c r="Z27" s="7" t="s">
        <v>577</v>
      </c>
      <c r="AB27" s="9" t="s">
        <v>67</v>
      </c>
      <c r="AC27" s="7" t="s">
        <v>120</v>
      </c>
      <c r="AD27" s="10" t="s">
        <v>67</v>
      </c>
      <c r="AE27" s="9" t="s">
        <v>67</v>
      </c>
      <c r="AF27" s="9" t="s">
        <v>67</v>
      </c>
      <c r="AG27" s="9" t="s">
        <v>67</v>
      </c>
      <c r="AH27" s="26"/>
      <c r="AI27" s="9" t="s">
        <v>67</v>
      </c>
      <c r="AJ27" s="7" t="s">
        <v>306</v>
      </c>
      <c r="AL27" s="7" t="s">
        <v>700</v>
      </c>
      <c r="AO27" s="56">
        <v>45205</v>
      </c>
      <c r="AQ27" s="54"/>
      <c r="AR27" s="54"/>
      <c r="AS27" s="22"/>
    </row>
    <row r="28" spans="1:51" s="41" customFormat="1" ht="32.1" customHeight="1" x14ac:dyDescent="0.25">
      <c r="A28" s="26" t="s">
        <v>95</v>
      </c>
      <c r="B28" s="7" t="s">
        <v>95</v>
      </c>
      <c r="C28" s="7" t="s">
        <v>95</v>
      </c>
      <c r="D28" s="7" t="s">
        <v>64</v>
      </c>
      <c r="E28" s="8" t="s">
        <v>605</v>
      </c>
      <c r="F28" s="7" t="s">
        <v>70</v>
      </c>
      <c r="G28" s="7" t="s">
        <v>66</v>
      </c>
      <c r="H28" s="7" t="s">
        <v>61</v>
      </c>
      <c r="I28" s="9" t="s">
        <v>106</v>
      </c>
      <c r="J28" s="9" t="s">
        <v>66</v>
      </c>
      <c r="K28" s="7" t="s">
        <v>85</v>
      </c>
      <c r="L28" s="9" t="s">
        <v>67</v>
      </c>
      <c r="M28" s="9" t="s">
        <v>67</v>
      </c>
      <c r="N28" s="9" t="s">
        <v>67</v>
      </c>
      <c r="O28" s="9" t="s">
        <v>67</v>
      </c>
      <c r="P28" s="9" t="s">
        <v>106</v>
      </c>
      <c r="Q28" s="9" t="s">
        <v>67</v>
      </c>
      <c r="R28" s="10" t="s">
        <v>67</v>
      </c>
      <c r="S28" s="10">
        <v>75000000</v>
      </c>
      <c r="T28" s="10" t="s">
        <v>67</v>
      </c>
      <c r="U28" s="10" t="s">
        <v>67</v>
      </c>
      <c r="V28" s="10" t="s">
        <v>67</v>
      </c>
      <c r="W28" s="7" t="s">
        <v>66</v>
      </c>
      <c r="X28" s="9" t="s">
        <v>67</v>
      </c>
      <c r="Y28" s="7" t="s">
        <v>129</v>
      </c>
      <c r="Z28" s="7" t="s">
        <v>577</v>
      </c>
      <c r="AA28" s="10"/>
      <c r="AB28" s="9" t="s">
        <v>67</v>
      </c>
      <c r="AC28" s="7" t="s">
        <v>120</v>
      </c>
      <c r="AD28" s="10" t="s">
        <v>67</v>
      </c>
      <c r="AE28" s="9" t="s">
        <v>67</v>
      </c>
      <c r="AF28" s="9" t="s">
        <v>67</v>
      </c>
      <c r="AG28" s="9" t="s">
        <v>67</v>
      </c>
      <c r="AH28" s="26"/>
      <c r="AI28" s="9" t="s">
        <v>67</v>
      </c>
      <c r="AJ28" s="7" t="s">
        <v>306</v>
      </c>
      <c r="AK28" s="7"/>
      <c r="AL28" s="7"/>
      <c r="AM28" s="7"/>
      <c r="AN28" s="7"/>
      <c r="AO28" s="56">
        <v>45210</v>
      </c>
      <c r="AP28"/>
      <c r="AQ28" s="54"/>
      <c r="AR28" s="54"/>
      <c r="AS28" s="22"/>
      <c r="AT28"/>
      <c r="AU28" s="36"/>
    </row>
    <row r="29" spans="1:51" s="42" customFormat="1" ht="32.1" customHeight="1" x14ac:dyDescent="0.25">
      <c r="A29" s="37" t="s">
        <v>304</v>
      </c>
      <c r="B29" s="36" t="s">
        <v>93</v>
      </c>
      <c r="C29" s="7" t="s">
        <v>305</v>
      </c>
      <c r="D29" s="7" t="s">
        <v>64</v>
      </c>
      <c r="E29" s="8" t="s">
        <v>308</v>
      </c>
      <c r="F29" s="7" t="s">
        <v>69</v>
      </c>
      <c r="G29" s="7" t="s">
        <v>66</v>
      </c>
      <c r="H29" s="7" t="s">
        <v>62</v>
      </c>
      <c r="I29" s="9" t="s">
        <v>106</v>
      </c>
      <c r="J29" s="9" t="s">
        <v>66</v>
      </c>
      <c r="K29" s="7" t="s">
        <v>85</v>
      </c>
      <c r="L29" s="9" t="s">
        <v>66</v>
      </c>
      <c r="M29" s="14" t="s">
        <v>309</v>
      </c>
      <c r="N29" s="9" t="s">
        <v>106</v>
      </c>
      <c r="O29" s="9" t="s">
        <v>67</v>
      </c>
      <c r="P29" s="9" t="s">
        <v>106</v>
      </c>
      <c r="Q29" s="7" t="s">
        <v>132</v>
      </c>
      <c r="R29" s="10" t="s">
        <v>67</v>
      </c>
      <c r="S29" s="13">
        <v>1000000000</v>
      </c>
      <c r="T29" s="13" t="s">
        <v>67</v>
      </c>
      <c r="U29" s="9" t="s">
        <v>67</v>
      </c>
      <c r="V29" s="10">
        <f>S29*0.02</f>
        <v>20000000</v>
      </c>
      <c r="W29" s="7" t="s">
        <v>66</v>
      </c>
      <c r="X29" s="7" t="s">
        <v>170</v>
      </c>
      <c r="Y29" s="7" t="s">
        <v>139</v>
      </c>
      <c r="Z29" s="7" t="s">
        <v>141</v>
      </c>
      <c r="AA29" s="10"/>
      <c r="AB29" s="7" t="s">
        <v>141</v>
      </c>
      <c r="AC29" s="7" t="s">
        <v>120</v>
      </c>
      <c r="AD29" s="10" t="s">
        <v>66</v>
      </c>
      <c r="AE29" s="7" t="s">
        <v>112</v>
      </c>
      <c r="AF29" s="12">
        <v>44785</v>
      </c>
      <c r="AG29" s="12">
        <v>44953</v>
      </c>
      <c r="AH29" s="37"/>
      <c r="AI29" s="11">
        <v>97.046999999999997</v>
      </c>
      <c r="AJ29" s="7" t="s">
        <v>306</v>
      </c>
      <c r="AK29" s="7"/>
      <c r="AL29" s="7" t="s">
        <v>307</v>
      </c>
      <c r="AM29" s="7">
        <v>42</v>
      </c>
      <c r="AN29" s="7">
        <v>5133</v>
      </c>
      <c r="AO29" s="56">
        <v>45191</v>
      </c>
      <c r="AP29"/>
      <c r="AQ29" s="54"/>
      <c r="AR29" s="54"/>
      <c r="AS29" s="22"/>
      <c r="AT29"/>
      <c r="AU29" s="36"/>
    </row>
    <row r="30" spans="1:51" ht="32.1" customHeight="1" x14ac:dyDescent="0.25">
      <c r="A30" s="40" t="s">
        <v>523</v>
      </c>
      <c r="B30" s="7" t="s">
        <v>93</v>
      </c>
      <c r="D30" s="7" t="s">
        <v>64</v>
      </c>
      <c r="E30" s="8" t="s">
        <v>696</v>
      </c>
      <c r="F30" s="7" t="s">
        <v>76</v>
      </c>
      <c r="G30" s="7" t="s">
        <v>66</v>
      </c>
      <c r="H30" s="7" t="s">
        <v>62</v>
      </c>
      <c r="I30" s="9" t="s">
        <v>66</v>
      </c>
      <c r="J30" s="9" t="s">
        <v>66</v>
      </c>
      <c r="K30" s="7" t="s">
        <v>85</v>
      </c>
      <c r="L30" s="9" t="s">
        <v>66</v>
      </c>
      <c r="M30" s="14">
        <v>0.2</v>
      </c>
      <c r="N30" s="9" t="s">
        <v>66</v>
      </c>
      <c r="O30" s="9" t="s">
        <v>524</v>
      </c>
      <c r="P30" s="9" t="s">
        <v>66</v>
      </c>
      <c r="Q30" s="7" t="s">
        <v>132</v>
      </c>
      <c r="R30" s="13">
        <v>1000000000</v>
      </c>
      <c r="S30" s="13">
        <v>1000000000</v>
      </c>
      <c r="T30" s="13" t="s">
        <v>67</v>
      </c>
      <c r="U30" s="9" t="s">
        <v>67</v>
      </c>
      <c r="V30" s="10">
        <f>S30*0.03</f>
        <v>30000000</v>
      </c>
      <c r="W30" s="9" t="s">
        <v>67</v>
      </c>
      <c r="X30" s="9" t="s">
        <v>67</v>
      </c>
      <c r="Y30" s="7" t="s">
        <v>139</v>
      </c>
      <c r="Z30" s="7" t="s">
        <v>141</v>
      </c>
      <c r="AB30" s="7" t="s">
        <v>141</v>
      </c>
      <c r="AC30" s="7" t="s">
        <v>142</v>
      </c>
      <c r="AD30" s="10" t="s">
        <v>66</v>
      </c>
      <c r="AE30" s="7" t="s">
        <v>121</v>
      </c>
      <c r="AF30" s="12">
        <v>45145</v>
      </c>
      <c r="AG30" s="12">
        <v>45205</v>
      </c>
      <c r="AH30" s="40"/>
      <c r="AI30" s="55">
        <v>97.137</v>
      </c>
      <c r="AJ30" s="7">
        <v>70612</v>
      </c>
      <c r="AO30" s="56">
        <v>45201</v>
      </c>
      <c r="AQ30" s="54"/>
      <c r="AR30" s="54"/>
      <c r="AS30" s="22"/>
    </row>
    <row r="31" spans="1:51" ht="32.1" customHeight="1" x14ac:dyDescent="0.25">
      <c r="A31" s="40" t="s">
        <v>660</v>
      </c>
      <c r="B31" s="7" t="s">
        <v>93</v>
      </c>
      <c r="C31" s="7" t="s">
        <v>305</v>
      </c>
      <c r="D31" s="7" t="s">
        <v>64</v>
      </c>
      <c r="E31" s="8" t="s">
        <v>661</v>
      </c>
      <c r="F31" s="7" t="s">
        <v>69</v>
      </c>
      <c r="G31" s="7" t="s">
        <v>66</v>
      </c>
      <c r="H31" s="7" t="s">
        <v>62</v>
      </c>
      <c r="I31" s="9" t="s">
        <v>106</v>
      </c>
      <c r="J31" s="9" t="s">
        <v>66</v>
      </c>
      <c r="K31" s="7" t="s">
        <v>85</v>
      </c>
      <c r="L31" s="9" t="s">
        <v>66</v>
      </c>
      <c r="M31" s="14">
        <v>0.1</v>
      </c>
      <c r="N31" s="9" t="s">
        <v>106</v>
      </c>
      <c r="O31" s="9" t="s">
        <v>67</v>
      </c>
      <c r="P31" s="9" t="s">
        <v>66</v>
      </c>
      <c r="Q31" s="7" t="s">
        <v>108</v>
      </c>
      <c r="R31" s="10" t="s">
        <v>67</v>
      </c>
      <c r="S31" s="10">
        <v>500000000</v>
      </c>
      <c r="T31" s="10" t="s">
        <v>67</v>
      </c>
      <c r="U31" s="10" t="s">
        <v>67</v>
      </c>
      <c r="V31" s="10" t="s">
        <v>67</v>
      </c>
      <c r="W31" s="9" t="s">
        <v>67</v>
      </c>
      <c r="X31" s="7" t="s">
        <v>228</v>
      </c>
      <c r="Y31" s="7" t="s">
        <v>139</v>
      </c>
      <c r="Z31" s="7" t="s">
        <v>140</v>
      </c>
      <c r="AB31" s="7" t="s">
        <v>141</v>
      </c>
      <c r="AC31" s="7" t="s">
        <v>120</v>
      </c>
      <c r="AD31" s="10" t="s">
        <v>66</v>
      </c>
      <c r="AE31" s="7" t="s">
        <v>112</v>
      </c>
      <c r="AF31" s="12">
        <v>44958</v>
      </c>
      <c r="AG31" s="12">
        <v>45044</v>
      </c>
      <c r="AH31" s="40"/>
      <c r="AI31" s="55">
        <v>97.138999999999996</v>
      </c>
      <c r="AJ31" s="7" t="s">
        <v>707</v>
      </c>
      <c r="AL31" s="7" t="s">
        <v>708</v>
      </c>
      <c r="AO31" s="56">
        <v>45210</v>
      </c>
      <c r="AQ31" s="54"/>
      <c r="AR31" s="54"/>
      <c r="AS31" s="22"/>
      <c r="AY31" s="42"/>
    </row>
    <row r="32" spans="1:51" ht="32.1" customHeight="1" x14ac:dyDescent="0.25">
      <c r="A32" s="40" t="s">
        <v>583</v>
      </c>
      <c r="B32" s="7" t="s">
        <v>584</v>
      </c>
      <c r="C32" s="7" t="s">
        <v>585</v>
      </c>
      <c r="D32" s="7" t="s">
        <v>64</v>
      </c>
      <c r="E32" s="8" t="s">
        <v>702</v>
      </c>
      <c r="F32" s="7" t="s">
        <v>74</v>
      </c>
      <c r="G32" s="7" t="s">
        <v>66</v>
      </c>
      <c r="H32" s="7" t="s">
        <v>61</v>
      </c>
      <c r="I32" s="9" t="s">
        <v>106</v>
      </c>
      <c r="J32" s="9" t="s">
        <v>66</v>
      </c>
      <c r="K32" s="7" t="s">
        <v>84</v>
      </c>
      <c r="L32" s="9" t="s">
        <v>106</v>
      </c>
      <c r="M32" s="9" t="s">
        <v>67</v>
      </c>
      <c r="N32" s="9" t="s">
        <v>67</v>
      </c>
      <c r="O32" s="9" t="s">
        <v>67</v>
      </c>
      <c r="P32" s="9" t="s">
        <v>106</v>
      </c>
      <c r="Q32" s="9" t="s">
        <v>67</v>
      </c>
      <c r="R32" s="10" t="s">
        <v>67</v>
      </c>
      <c r="S32" s="10">
        <v>465000000</v>
      </c>
      <c r="T32" s="10" t="s">
        <v>67</v>
      </c>
      <c r="U32" s="10" t="s">
        <v>67</v>
      </c>
      <c r="V32" s="10" t="s">
        <v>67</v>
      </c>
      <c r="W32" s="7" t="s">
        <v>66</v>
      </c>
      <c r="X32" s="7" t="s">
        <v>170</v>
      </c>
      <c r="Y32" s="7" t="s">
        <v>65</v>
      </c>
      <c r="Z32" s="9" t="s">
        <v>67</v>
      </c>
      <c r="AB32" s="9" t="s">
        <v>67</v>
      </c>
      <c r="AC32" s="9" t="s">
        <v>67</v>
      </c>
      <c r="AD32" s="10" t="s">
        <v>67</v>
      </c>
      <c r="AE32" s="9" t="s">
        <v>112</v>
      </c>
      <c r="AF32" s="22">
        <v>45098</v>
      </c>
      <c r="AG32" s="22">
        <v>45159</v>
      </c>
      <c r="AH32" s="40"/>
      <c r="AI32" s="68" t="s">
        <v>701</v>
      </c>
      <c r="AJ32" s="7" t="s">
        <v>586</v>
      </c>
      <c r="AO32" s="56">
        <v>45205</v>
      </c>
      <c r="AQ32" s="54"/>
      <c r="AR32" s="54"/>
      <c r="AS32" s="22"/>
    </row>
    <row r="33" spans="1:45" ht="32.1" customHeight="1" x14ac:dyDescent="0.25">
      <c r="A33" s="37" t="s">
        <v>634</v>
      </c>
      <c r="B33" s="7" t="s">
        <v>584</v>
      </c>
      <c r="C33" s="7" t="s">
        <v>635</v>
      </c>
      <c r="D33" s="7" t="s">
        <v>64</v>
      </c>
      <c r="E33" s="8" t="s">
        <v>636</v>
      </c>
      <c r="F33" s="7" t="s">
        <v>69</v>
      </c>
      <c r="G33" s="7" t="s">
        <v>66</v>
      </c>
      <c r="H33" s="7" t="s">
        <v>62</v>
      </c>
      <c r="I33" s="9" t="s">
        <v>106</v>
      </c>
      <c r="J33" s="9" t="s">
        <v>66</v>
      </c>
      <c r="K33" s="7" t="s">
        <v>84</v>
      </c>
      <c r="L33" s="9" t="s">
        <v>67</v>
      </c>
      <c r="M33" s="9" t="s">
        <v>67</v>
      </c>
      <c r="N33" s="9" t="s">
        <v>67</v>
      </c>
      <c r="O33" s="9" t="s">
        <v>67</v>
      </c>
      <c r="P33" s="9" t="s">
        <v>66</v>
      </c>
      <c r="Q33" s="9" t="s">
        <v>67</v>
      </c>
      <c r="R33" s="10" t="s">
        <v>67</v>
      </c>
      <c r="S33" s="10">
        <v>30000000</v>
      </c>
      <c r="T33" s="10" t="s">
        <v>67</v>
      </c>
      <c r="U33" s="10" t="s">
        <v>67</v>
      </c>
      <c r="V33" s="10" t="s">
        <v>67</v>
      </c>
      <c r="W33" s="7" t="s">
        <v>66</v>
      </c>
      <c r="X33" s="7" t="s">
        <v>170</v>
      </c>
      <c r="Y33" s="7" t="s">
        <v>65</v>
      </c>
      <c r="Z33" s="9" t="s">
        <v>67</v>
      </c>
      <c r="AA33" s="10" t="s">
        <v>67</v>
      </c>
      <c r="AB33" s="9" t="s">
        <v>67</v>
      </c>
      <c r="AC33" s="9" t="s">
        <v>67</v>
      </c>
      <c r="AD33" s="10" t="s">
        <v>67</v>
      </c>
      <c r="AE33" s="9" t="s">
        <v>67</v>
      </c>
      <c r="AF33" s="9" t="s">
        <v>67</v>
      </c>
      <c r="AG33" s="9" t="s">
        <v>67</v>
      </c>
      <c r="AH33" s="37"/>
      <c r="AI33" s="9" t="s">
        <v>67</v>
      </c>
      <c r="AJ33" s="7" t="s">
        <v>586</v>
      </c>
      <c r="AL33" s="7" t="s">
        <v>16</v>
      </c>
      <c r="AO33" s="56">
        <v>45210</v>
      </c>
      <c r="AQ33" s="54"/>
      <c r="AR33" s="54"/>
      <c r="AS33" s="22"/>
    </row>
    <row r="34" spans="1:45" ht="32.1" customHeight="1" x14ac:dyDescent="0.25">
      <c r="A34" s="37" t="s">
        <v>278</v>
      </c>
      <c r="B34" s="7" t="s">
        <v>77</v>
      </c>
      <c r="C34" s="7" t="s">
        <v>279</v>
      </c>
      <c r="D34" s="7" t="s">
        <v>59</v>
      </c>
      <c r="E34" s="8" t="s">
        <v>280</v>
      </c>
      <c r="F34" s="7" t="s">
        <v>75</v>
      </c>
      <c r="G34" s="7" t="s">
        <v>66</v>
      </c>
      <c r="H34" s="7" t="s">
        <v>61</v>
      </c>
      <c r="I34" s="9" t="s">
        <v>66</v>
      </c>
      <c r="J34" s="9" t="s">
        <v>106</v>
      </c>
      <c r="K34" s="7" t="s">
        <v>85</v>
      </c>
      <c r="L34" s="9" t="s">
        <v>106</v>
      </c>
      <c r="M34" s="9" t="s">
        <v>67</v>
      </c>
      <c r="N34" s="9" t="s">
        <v>67</v>
      </c>
      <c r="O34" s="9" t="s">
        <v>67</v>
      </c>
      <c r="P34" s="9" t="s">
        <v>66</v>
      </c>
      <c r="Q34" s="7" t="s">
        <v>132</v>
      </c>
      <c r="R34" s="13">
        <v>1000000000</v>
      </c>
      <c r="S34" s="10" t="s">
        <v>67</v>
      </c>
      <c r="T34" s="10">
        <v>200000000</v>
      </c>
      <c r="U34" s="10" t="s">
        <v>67</v>
      </c>
      <c r="V34" s="10" t="s">
        <v>67</v>
      </c>
      <c r="W34" s="9" t="s">
        <v>67</v>
      </c>
      <c r="X34" s="7" t="s">
        <v>270</v>
      </c>
      <c r="Y34" s="7" t="s">
        <v>129</v>
      </c>
      <c r="Z34" s="7" t="s">
        <v>281</v>
      </c>
      <c r="AA34" s="13"/>
      <c r="AB34" s="9" t="s">
        <v>67</v>
      </c>
      <c r="AC34" s="7" t="s">
        <v>120</v>
      </c>
      <c r="AD34" s="13" t="s">
        <v>67</v>
      </c>
      <c r="AE34" s="7" t="s">
        <v>121</v>
      </c>
      <c r="AF34" s="12">
        <v>45106</v>
      </c>
      <c r="AG34" s="12">
        <v>45204</v>
      </c>
      <c r="AH34" s="37"/>
      <c r="AI34" s="38">
        <v>11.04</v>
      </c>
      <c r="AJ34" s="7">
        <v>10621</v>
      </c>
      <c r="AL34" s="7" t="s">
        <v>16</v>
      </c>
      <c r="AM34" s="7">
        <v>15</v>
      </c>
      <c r="AN34" s="7" t="s">
        <v>673</v>
      </c>
      <c r="AO34" s="56">
        <v>45194</v>
      </c>
      <c r="AQ34" s="54"/>
      <c r="AR34" s="54"/>
      <c r="AS34" s="22"/>
    </row>
    <row r="35" spans="1:45" ht="32.1" customHeight="1" x14ac:dyDescent="0.25">
      <c r="A35" s="26" t="s">
        <v>153</v>
      </c>
      <c r="B35" s="7" t="s">
        <v>78</v>
      </c>
      <c r="C35" s="7" t="s">
        <v>154</v>
      </c>
      <c r="D35" s="7" t="s">
        <v>64</v>
      </c>
      <c r="E35" s="8" t="s">
        <v>155</v>
      </c>
      <c r="F35" s="7" t="s">
        <v>75</v>
      </c>
      <c r="G35" s="7" t="s">
        <v>106</v>
      </c>
      <c r="H35" s="7" t="s">
        <v>61</v>
      </c>
      <c r="I35" s="9" t="s">
        <v>106</v>
      </c>
      <c r="J35" s="9" t="s">
        <v>106</v>
      </c>
      <c r="K35" s="7" t="s">
        <v>84</v>
      </c>
      <c r="L35" s="9" t="s">
        <v>67</v>
      </c>
      <c r="M35" s="9" t="s">
        <v>67</v>
      </c>
      <c r="N35" s="9" t="s">
        <v>67</v>
      </c>
      <c r="O35" s="9" t="s">
        <v>67</v>
      </c>
      <c r="P35" s="9" t="s">
        <v>66</v>
      </c>
      <c r="Q35" s="9" t="s">
        <v>67</v>
      </c>
      <c r="R35" s="10" t="s">
        <v>67</v>
      </c>
      <c r="S35" s="10" t="s">
        <v>67</v>
      </c>
      <c r="T35" s="10" t="s">
        <v>67</v>
      </c>
      <c r="U35" s="10" t="s">
        <v>67</v>
      </c>
      <c r="V35" s="10" t="s">
        <v>67</v>
      </c>
      <c r="W35" s="9" t="s">
        <v>67</v>
      </c>
      <c r="X35" s="7" t="s">
        <v>156</v>
      </c>
      <c r="Y35" s="7" t="s">
        <v>111</v>
      </c>
      <c r="Z35" s="9" t="s">
        <v>67</v>
      </c>
      <c r="AA35" s="10" t="s">
        <v>67</v>
      </c>
      <c r="AB35" s="9" t="s">
        <v>67</v>
      </c>
      <c r="AC35" s="9" t="s">
        <v>67</v>
      </c>
      <c r="AD35" s="10" t="s">
        <v>67</v>
      </c>
      <c r="AE35" s="9" t="s">
        <v>67</v>
      </c>
      <c r="AF35" s="9" t="s">
        <v>67</v>
      </c>
      <c r="AG35" s="9" t="s">
        <v>67</v>
      </c>
      <c r="AH35" s="26"/>
      <c r="AI35" s="9" t="s">
        <v>67</v>
      </c>
      <c r="AJ35" s="7">
        <v>40211</v>
      </c>
      <c r="AO35" s="56">
        <v>45189</v>
      </c>
      <c r="AQ35" s="54"/>
      <c r="AR35" s="54"/>
      <c r="AS35" s="12"/>
    </row>
    <row r="36" spans="1:45" ht="32.1" customHeight="1" x14ac:dyDescent="0.25">
      <c r="A36" s="18" t="s">
        <v>225</v>
      </c>
      <c r="B36" s="7" t="s">
        <v>78</v>
      </c>
      <c r="C36" s="7" t="s">
        <v>198</v>
      </c>
      <c r="D36" s="7" t="s">
        <v>59</v>
      </c>
      <c r="E36" s="30" t="s">
        <v>226</v>
      </c>
      <c r="F36" s="7" t="s">
        <v>75</v>
      </c>
      <c r="G36" s="7" t="s">
        <v>66</v>
      </c>
      <c r="H36" s="7" t="s">
        <v>62</v>
      </c>
      <c r="I36" s="9" t="s">
        <v>66</v>
      </c>
      <c r="J36" s="9" t="s">
        <v>106</v>
      </c>
      <c r="K36" s="7" t="s">
        <v>85</v>
      </c>
      <c r="L36" s="9" t="s">
        <v>67</v>
      </c>
      <c r="M36" s="9" t="s">
        <v>67</v>
      </c>
      <c r="N36" s="9" t="s">
        <v>67</v>
      </c>
      <c r="O36" s="9" t="s">
        <v>67</v>
      </c>
      <c r="P36" s="9" t="s">
        <v>66</v>
      </c>
      <c r="Q36" s="9" t="s">
        <v>67</v>
      </c>
      <c r="R36" s="10">
        <v>750000000</v>
      </c>
      <c r="S36" s="10" t="s">
        <v>67</v>
      </c>
      <c r="T36" s="10" t="s">
        <v>67</v>
      </c>
      <c r="U36" s="10" t="s">
        <v>67</v>
      </c>
      <c r="V36" s="10" t="s">
        <v>67</v>
      </c>
      <c r="W36" s="9" t="s">
        <v>67</v>
      </c>
      <c r="X36" s="9" t="s">
        <v>67</v>
      </c>
      <c r="Y36" s="7" t="s">
        <v>65</v>
      </c>
      <c r="Z36" s="7" t="s">
        <v>184</v>
      </c>
      <c r="AA36" s="10" t="s">
        <v>67</v>
      </c>
      <c r="AB36" s="9" t="s">
        <v>67</v>
      </c>
      <c r="AC36" s="9" t="s">
        <v>67</v>
      </c>
      <c r="AD36" s="10" t="s">
        <v>67</v>
      </c>
      <c r="AE36" s="9" t="s">
        <v>67</v>
      </c>
      <c r="AF36" s="9" t="s">
        <v>67</v>
      </c>
      <c r="AG36" s="9" t="s">
        <v>67</v>
      </c>
      <c r="AH36" s="18"/>
      <c r="AI36" s="9" t="s">
        <v>67</v>
      </c>
      <c r="AJ36" s="7">
        <v>10112</v>
      </c>
      <c r="AM36" s="7">
        <v>42</v>
      </c>
      <c r="AN36" s="7">
        <v>18654</v>
      </c>
      <c r="AO36" s="56">
        <v>45190</v>
      </c>
      <c r="AQ36" s="54"/>
      <c r="AR36" s="54"/>
      <c r="AS36" s="22"/>
    </row>
    <row r="37" spans="1:45" ht="32.1" customHeight="1" x14ac:dyDescent="0.25">
      <c r="A37" s="23" t="s">
        <v>746</v>
      </c>
      <c r="B37" s="7" t="s">
        <v>78</v>
      </c>
      <c r="C37" s="7" t="s">
        <v>198</v>
      </c>
      <c r="D37" s="7" t="s">
        <v>59</v>
      </c>
      <c r="E37" s="8" t="s">
        <v>199</v>
      </c>
      <c r="F37" s="7" t="s">
        <v>75</v>
      </c>
      <c r="G37" s="7" t="s">
        <v>66</v>
      </c>
      <c r="H37" s="7" t="s">
        <v>62</v>
      </c>
      <c r="I37" s="9" t="s">
        <v>66</v>
      </c>
      <c r="J37" s="9" t="s">
        <v>106</v>
      </c>
      <c r="K37" s="7" t="s">
        <v>85</v>
      </c>
      <c r="L37" s="9" t="s">
        <v>67</v>
      </c>
      <c r="M37" s="9" t="s">
        <v>67</v>
      </c>
      <c r="N37" s="9" t="s">
        <v>67</v>
      </c>
      <c r="O37" s="9" t="s">
        <v>67</v>
      </c>
      <c r="P37" s="9" t="s">
        <v>106</v>
      </c>
      <c r="Q37" s="9" t="s">
        <v>67</v>
      </c>
      <c r="R37" s="10">
        <f>375000000 + 125000000</f>
        <v>500000000</v>
      </c>
      <c r="S37" s="10" t="s">
        <v>67</v>
      </c>
      <c r="T37" s="10" t="s">
        <v>67</v>
      </c>
      <c r="U37" s="10" t="s">
        <v>67</v>
      </c>
      <c r="V37" s="10" t="s">
        <v>67</v>
      </c>
      <c r="W37" s="10" t="s">
        <v>67</v>
      </c>
      <c r="X37" s="10" t="s">
        <v>67</v>
      </c>
      <c r="Y37" s="7" t="s">
        <v>65</v>
      </c>
      <c r="Z37" s="7" t="s">
        <v>184</v>
      </c>
      <c r="AA37" s="10" t="s">
        <v>67</v>
      </c>
      <c r="AB37" s="10" t="s">
        <v>67</v>
      </c>
      <c r="AC37" s="9" t="s">
        <v>67</v>
      </c>
      <c r="AD37" s="10" t="s">
        <v>67</v>
      </c>
      <c r="AE37" s="9" t="s">
        <v>67</v>
      </c>
      <c r="AF37" s="9" t="s">
        <v>67</v>
      </c>
      <c r="AG37" s="9" t="s">
        <v>67</v>
      </c>
      <c r="AH37" s="23"/>
      <c r="AI37" s="9" t="s">
        <v>67</v>
      </c>
      <c r="AJ37" s="7">
        <v>10113</v>
      </c>
      <c r="AO37" s="56">
        <v>45190</v>
      </c>
      <c r="AQ37" s="54"/>
      <c r="AR37" s="54"/>
      <c r="AS37" s="12"/>
    </row>
    <row r="38" spans="1:45" ht="32.1" customHeight="1" x14ac:dyDescent="0.25">
      <c r="A38" s="30" t="s">
        <v>185</v>
      </c>
      <c r="B38" s="36" t="s">
        <v>82</v>
      </c>
      <c r="C38" s="36" t="s">
        <v>158</v>
      </c>
      <c r="D38" s="7" t="s">
        <v>59</v>
      </c>
      <c r="E38" s="30" t="s">
        <v>186</v>
      </c>
      <c r="F38" s="7" t="s">
        <v>75</v>
      </c>
      <c r="G38" s="7" t="s">
        <v>66</v>
      </c>
      <c r="H38" s="7" t="s">
        <v>62</v>
      </c>
      <c r="I38" s="9" t="s">
        <v>66</v>
      </c>
      <c r="J38" s="9" t="s">
        <v>106</v>
      </c>
      <c r="K38" s="9" t="s">
        <v>85</v>
      </c>
      <c r="L38" s="9" t="s">
        <v>67</v>
      </c>
      <c r="M38" s="9" t="s">
        <v>67</v>
      </c>
      <c r="N38" s="9" t="s">
        <v>67</v>
      </c>
      <c r="O38" s="9" t="s">
        <v>67</v>
      </c>
      <c r="P38" s="9" t="s">
        <v>66</v>
      </c>
      <c r="Q38" s="9" t="s">
        <v>67</v>
      </c>
      <c r="R38" s="10">
        <v>500000000</v>
      </c>
      <c r="S38" s="10" t="s">
        <v>67</v>
      </c>
      <c r="T38" s="10" t="s">
        <v>67</v>
      </c>
      <c r="U38" s="10" t="s">
        <v>67</v>
      </c>
      <c r="V38" s="10" t="s">
        <v>67</v>
      </c>
      <c r="W38" s="9" t="s">
        <v>67</v>
      </c>
      <c r="X38" s="9" t="s">
        <v>67</v>
      </c>
      <c r="Y38" s="7" t="s">
        <v>174</v>
      </c>
      <c r="Z38" s="7" t="s">
        <v>187</v>
      </c>
      <c r="AA38" s="10" t="s">
        <v>67</v>
      </c>
      <c r="AB38" s="9" t="s">
        <v>67</v>
      </c>
      <c r="AC38" s="9" t="s">
        <v>67</v>
      </c>
      <c r="AD38" s="10" t="s">
        <v>67</v>
      </c>
      <c r="AE38" s="9" t="s">
        <v>67</v>
      </c>
      <c r="AF38" s="9" t="s">
        <v>67</v>
      </c>
      <c r="AG38" s="9" t="s">
        <v>67</v>
      </c>
      <c r="AH38" s="30"/>
      <c r="AI38" s="9" t="s">
        <v>67</v>
      </c>
      <c r="AJ38" s="7">
        <v>10601</v>
      </c>
      <c r="AO38" s="56">
        <v>45190</v>
      </c>
      <c r="AQ38" s="54"/>
      <c r="AR38" s="54"/>
      <c r="AS38" s="22"/>
    </row>
    <row r="39" spans="1:45" ht="32.1" customHeight="1" x14ac:dyDescent="0.25">
      <c r="A39" s="37" t="s">
        <v>723</v>
      </c>
      <c r="B39" s="7" t="s">
        <v>78</v>
      </c>
      <c r="C39" s="7" t="s">
        <v>238</v>
      </c>
      <c r="D39" s="7" t="s">
        <v>64</v>
      </c>
      <c r="E39" s="8" t="s">
        <v>749</v>
      </c>
      <c r="F39" s="7" t="s">
        <v>71</v>
      </c>
      <c r="G39" s="7" t="s">
        <v>66</v>
      </c>
      <c r="H39" s="7" t="s">
        <v>63</v>
      </c>
      <c r="I39" s="9" t="s">
        <v>66</v>
      </c>
      <c r="J39" s="9" t="s">
        <v>66</v>
      </c>
      <c r="K39" s="7" t="s">
        <v>85</v>
      </c>
      <c r="L39" s="9" t="s">
        <v>66</v>
      </c>
      <c r="M39" s="14" t="s">
        <v>242</v>
      </c>
      <c r="N39" s="9" t="s">
        <v>106</v>
      </c>
      <c r="O39" s="9" t="s">
        <v>67</v>
      </c>
      <c r="P39" s="9" t="s">
        <v>66</v>
      </c>
      <c r="Q39" s="7" t="s">
        <v>108</v>
      </c>
      <c r="R39" s="13">
        <v>1000000000</v>
      </c>
      <c r="S39" s="10">
        <f>R39-(S40+S41+S42)</f>
        <v>635000000</v>
      </c>
      <c r="T39" s="10" t="s">
        <v>67</v>
      </c>
      <c r="U39" s="10">
        <f>S39</f>
        <v>635000000</v>
      </c>
      <c r="V39" s="10" t="s">
        <v>67</v>
      </c>
      <c r="W39" s="7" t="s">
        <v>66</v>
      </c>
      <c r="X39" s="9" t="s">
        <v>67</v>
      </c>
      <c r="Y39" s="7" t="s">
        <v>240</v>
      </c>
      <c r="Z39" s="7" t="s">
        <v>241</v>
      </c>
      <c r="AA39" s="10" t="s">
        <v>66</v>
      </c>
      <c r="AB39" s="9" t="s">
        <v>67</v>
      </c>
      <c r="AC39" s="7" t="s">
        <v>120</v>
      </c>
      <c r="AD39" s="13" t="s">
        <v>66</v>
      </c>
      <c r="AE39" s="7" t="s">
        <v>112</v>
      </c>
      <c r="AF39" s="12">
        <v>44986</v>
      </c>
      <c r="AG39" s="12">
        <v>45030</v>
      </c>
      <c r="AH39" s="37" t="s">
        <v>723</v>
      </c>
      <c r="AI39" s="44">
        <v>81.254999999999995</v>
      </c>
      <c r="AJ39" s="7" t="s">
        <v>239</v>
      </c>
      <c r="AO39" s="56">
        <v>45190</v>
      </c>
      <c r="AQ39" s="54"/>
      <c r="AR39" s="54"/>
      <c r="AS39" s="22"/>
    </row>
    <row r="40" spans="1:45" ht="32.1" customHeight="1" x14ac:dyDescent="0.25">
      <c r="A40" s="23" t="s">
        <v>740</v>
      </c>
      <c r="B40" s="7" t="s">
        <v>78</v>
      </c>
      <c r="C40" s="7" t="s">
        <v>238</v>
      </c>
      <c r="D40" s="7" t="s">
        <v>64</v>
      </c>
      <c r="E40" s="8" t="s">
        <v>750</v>
      </c>
      <c r="F40" s="7" t="s">
        <v>71</v>
      </c>
      <c r="G40" s="7" t="s">
        <v>66</v>
      </c>
      <c r="H40" s="7" t="s">
        <v>63</v>
      </c>
      <c r="I40" s="9" t="s">
        <v>66</v>
      </c>
      <c r="J40" s="9" t="s">
        <v>66</v>
      </c>
      <c r="K40" s="7" t="s">
        <v>85</v>
      </c>
      <c r="L40" s="9" t="s">
        <v>66</v>
      </c>
      <c r="M40" s="14" t="s">
        <v>242</v>
      </c>
      <c r="N40" s="9" t="s">
        <v>106</v>
      </c>
      <c r="O40" s="9" t="s">
        <v>67</v>
      </c>
      <c r="P40" s="9" t="s">
        <v>66</v>
      </c>
      <c r="Q40" s="7" t="s">
        <v>108</v>
      </c>
      <c r="R40" s="9">
        <v>0</v>
      </c>
      <c r="S40" s="10">
        <v>300000000</v>
      </c>
      <c r="T40" s="10" t="s">
        <v>67</v>
      </c>
      <c r="U40" s="10">
        <f>S40</f>
        <v>300000000</v>
      </c>
      <c r="V40" s="10" t="s">
        <v>67</v>
      </c>
      <c r="W40" s="7" t="s">
        <v>66</v>
      </c>
      <c r="X40" s="9" t="s">
        <v>67</v>
      </c>
      <c r="Y40" s="7" t="s">
        <v>240</v>
      </c>
      <c r="Z40" s="7" t="s">
        <v>241</v>
      </c>
      <c r="AA40" s="10" t="s">
        <v>66</v>
      </c>
      <c r="AB40" s="9" t="s">
        <v>67</v>
      </c>
      <c r="AC40" s="7" t="s">
        <v>120</v>
      </c>
      <c r="AD40" s="13" t="s">
        <v>66</v>
      </c>
      <c r="AE40" s="7" t="s">
        <v>112</v>
      </c>
      <c r="AF40" s="12">
        <v>44986</v>
      </c>
      <c r="AG40" s="12">
        <v>45030</v>
      </c>
      <c r="AH40" s="37" t="s">
        <v>723</v>
      </c>
      <c r="AI40" s="44">
        <v>81.254999999999995</v>
      </c>
      <c r="AJ40" s="7" t="s">
        <v>239</v>
      </c>
      <c r="AO40" s="56">
        <v>45190</v>
      </c>
      <c r="AQ40" s="54"/>
      <c r="AR40" s="54"/>
      <c r="AS40" s="22"/>
    </row>
    <row r="41" spans="1:45" ht="32.1" customHeight="1" x14ac:dyDescent="0.25">
      <c r="A41" s="23" t="s">
        <v>721</v>
      </c>
      <c r="B41" s="7" t="s">
        <v>78</v>
      </c>
      <c r="C41" s="7" t="s">
        <v>238</v>
      </c>
      <c r="D41" s="7" t="s">
        <v>64</v>
      </c>
      <c r="E41" s="8" t="s">
        <v>751</v>
      </c>
      <c r="F41" s="7" t="s">
        <v>71</v>
      </c>
      <c r="G41" s="7" t="s">
        <v>66</v>
      </c>
      <c r="H41" s="7" t="s">
        <v>63</v>
      </c>
      <c r="I41" s="9" t="s">
        <v>66</v>
      </c>
      <c r="J41" s="9" t="s">
        <v>66</v>
      </c>
      <c r="K41" s="7" t="s">
        <v>85</v>
      </c>
      <c r="L41" s="9" t="s">
        <v>106</v>
      </c>
      <c r="M41" s="9" t="s">
        <v>67</v>
      </c>
      <c r="N41" s="9" t="s">
        <v>67</v>
      </c>
      <c r="O41" s="9" t="s">
        <v>67</v>
      </c>
      <c r="P41" s="9" t="s">
        <v>66</v>
      </c>
      <c r="Q41" s="7" t="s">
        <v>108</v>
      </c>
      <c r="R41" s="9">
        <v>0</v>
      </c>
      <c r="S41" s="10">
        <v>50000000</v>
      </c>
      <c r="T41" s="10" t="s">
        <v>67</v>
      </c>
      <c r="U41" s="10">
        <f>S41</f>
        <v>50000000</v>
      </c>
      <c r="V41" s="10" t="s">
        <v>67</v>
      </c>
      <c r="W41" s="7" t="s">
        <v>66</v>
      </c>
      <c r="X41" s="9" t="s">
        <v>67</v>
      </c>
      <c r="Y41" s="7" t="s">
        <v>240</v>
      </c>
      <c r="Z41" s="7" t="s">
        <v>241</v>
      </c>
      <c r="AA41" s="10" t="s">
        <v>66</v>
      </c>
      <c r="AB41" s="9" t="s">
        <v>67</v>
      </c>
      <c r="AC41" s="7" t="s">
        <v>120</v>
      </c>
      <c r="AD41" s="13" t="s">
        <v>66</v>
      </c>
      <c r="AE41" s="7" t="s">
        <v>121</v>
      </c>
      <c r="AF41" s="12">
        <v>45057</v>
      </c>
      <c r="AG41" s="12">
        <v>45225</v>
      </c>
      <c r="AH41" s="37" t="s">
        <v>237</v>
      </c>
      <c r="AI41" s="11">
        <v>81.254999999999995</v>
      </c>
      <c r="AJ41" s="7" t="s">
        <v>239</v>
      </c>
      <c r="AL41" s="7" t="s">
        <v>16</v>
      </c>
      <c r="AO41" s="56">
        <v>45210</v>
      </c>
      <c r="AQ41" s="54"/>
      <c r="AR41" s="54"/>
      <c r="AS41" s="22"/>
    </row>
    <row r="42" spans="1:45" ht="32.1" customHeight="1" x14ac:dyDescent="0.25">
      <c r="A42" s="23" t="s">
        <v>722</v>
      </c>
      <c r="B42" s="7" t="s">
        <v>78</v>
      </c>
      <c r="C42" s="7" t="s">
        <v>238</v>
      </c>
      <c r="D42" s="7" t="s">
        <v>64</v>
      </c>
      <c r="E42" s="8" t="s">
        <v>752</v>
      </c>
      <c r="F42" s="7" t="s">
        <v>71</v>
      </c>
      <c r="G42" s="7" t="s">
        <v>66</v>
      </c>
      <c r="H42" s="7" t="s">
        <v>63</v>
      </c>
      <c r="I42" s="9" t="s">
        <v>66</v>
      </c>
      <c r="J42" s="9" t="s">
        <v>66</v>
      </c>
      <c r="K42" s="7" t="s">
        <v>89</v>
      </c>
      <c r="L42" s="9" t="s">
        <v>106</v>
      </c>
      <c r="M42" s="9" t="s">
        <v>67</v>
      </c>
      <c r="N42" s="9" t="s">
        <v>67</v>
      </c>
      <c r="O42" s="9" t="s">
        <v>67</v>
      </c>
      <c r="P42" s="9" t="s">
        <v>66</v>
      </c>
      <c r="Q42" s="7" t="s">
        <v>132</v>
      </c>
      <c r="R42" s="9">
        <v>0</v>
      </c>
      <c r="S42" s="10">
        <v>15000000</v>
      </c>
      <c r="T42" s="10" t="s">
        <v>67</v>
      </c>
      <c r="U42" s="10">
        <f>S42</f>
        <v>15000000</v>
      </c>
      <c r="V42" s="10" t="s">
        <v>67</v>
      </c>
      <c r="W42" s="7" t="s">
        <v>66</v>
      </c>
      <c r="X42" s="9" t="s">
        <v>67</v>
      </c>
      <c r="Y42" s="7" t="s">
        <v>240</v>
      </c>
      <c r="Z42" s="7" t="s">
        <v>241</v>
      </c>
      <c r="AA42" s="10" t="s">
        <v>66</v>
      </c>
      <c r="AB42" s="9" t="s">
        <v>67</v>
      </c>
      <c r="AC42" s="7" t="s">
        <v>120</v>
      </c>
      <c r="AD42" s="13" t="s">
        <v>66</v>
      </c>
      <c r="AE42" s="7" t="s">
        <v>112</v>
      </c>
      <c r="AF42" s="12">
        <v>44943</v>
      </c>
      <c r="AG42" s="12">
        <v>45070</v>
      </c>
      <c r="AH42" s="37" t="s">
        <v>237</v>
      </c>
      <c r="AI42" s="9" t="s">
        <v>67</v>
      </c>
      <c r="AJ42" s="7" t="s">
        <v>239</v>
      </c>
      <c r="AO42" s="56">
        <v>45210</v>
      </c>
      <c r="AQ42" s="54"/>
      <c r="AR42" s="54"/>
      <c r="AS42" s="22"/>
    </row>
    <row r="43" spans="1:45" ht="32.1" customHeight="1" x14ac:dyDescent="0.25">
      <c r="A43" s="37" t="s">
        <v>314</v>
      </c>
      <c r="B43" s="7" t="s">
        <v>78</v>
      </c>
      <c r="C43" s="7" t="s">
        <v>315</v>
      </c>
      <c r="D43" s="7" t="s">
        <v>64</v>
      </c>
      <c r="E43" s="8" t="s">
        <v>317</v>
      </c>
      <c r="F43" s="7" t="s">
        <v>71</v>
      </c>
      <c r="G43" s="7" t="s">
        <v>66</v>
      </c>
      <c r="H43" s="7" t="s">
        <v>61</v>
      </c>
      <c r="I43" s="9" t="s">
        <v>66</v>
      </c>
      <c r="J43" s="9" t="s">
        <v>66</v>
      </c>
      <c r="K43" s="7" t="s">
        <v>85</v>
      </c>
      <c r="L43" s="9" t="s">
        <v>66</v>
      </c>
      <c r="M43" s="7" t="s">
        <v>313</v>
      </c>
      <c r="N43" s="9" t="s">
        <v>106</v>
      </c>
      <c r="O43" s="9" t="s">
        <v>67</v>
      </c>
      <c r="P43" s="9" t="s">
        <v>66</v>
      </c>
      <c r="Q43" s="7" t="s">
        <v>132</v>
      </c>
      <c r="R43" s="19">
        <v>3500000000</v>
      </c>
      <c r="S43" s="19">
        <v>3500000000</v>
      </c>
      <c r="T43" s="19" t="s">
        <v>67</v>
      </c>
      <c r="U43" s="19" t="s">
        <v>67</v>
      </c>
      <c r="V43" s="19" t="s">
        <v>67</v>
      </c>
      <c r="W43" s="7" t="s">
        <v>66</v>
      </c>
      <c r="X43" s="9" t="s">
        <v>270</v>
      </c>
      <c r="Y43" s="7" t="s">
        <v>240</v>
      </c>
      <c r="Z43" s="7" t="s">
        <v>318</v>
      </c>
      <c r="AA43" s="10" t="s">
        <v>66</v>
      </c>
      <c r="AB43" s="9" t="s">
        <v>67</v>
      </c>
      <c r="AC43" s="7" t="s">
        <v>120</v>
      </c>
      <c r="AD43" s="19" t="s">
        <v>66</v>
      </c>
      <c r="AE43" s="7" t="s">
        <v>112</v>
      </c>
      <c r="AF43" s="12">
        <v>44908</v>
      </c>
      <c r="AG43" s="12">
        <v>44998</v>
      </c>
      <c r="AH43" s="37"/>
      <c r="AI43" s="11">
        <v>81.088999999999999</v>
      </c>
      <c r="AJ43" s="7">
        <v>40308</v>
      </c>
      <c r="AL43" s="7" t="s">
        <v>316</v>
      </c>
      <c r="AO43" s="56">
        <v>45191</v>
      </c>
      <c r="AQ43" s="54"/>
      <c r="AR43" s="54"/>
      <c r="AS43" s="22"/>
    </row>
    <row r="44" spans="1:45" ht="32.1" customHeight="1" x14ac:dyDescent="0.25">
      <c r="A44" s="37" t="s">
        <v>379</v>
      </c>
      <c r="B44" s="7" t="s">
        <v>78</v>
      </c>
      <c r="C44" s="7" t="s">
        <v>380</v>
      </c>
      <c r="D44" s="7" t="s">
        <v>60</v>
      </c>
      <c r="E44" s="8" t="s">
        <v>381</v>
      </c>
      <c r="F44" s="7" t="s">
        <v>71</v>
      </c>
      <c r="G44" s="7" t="s">
        <v>66</v>
      </c>
      <c r="H44" s="7" t="s">
        <v>62</v>
      </c>
      <c r="I44" s="9" t="s">
        <v>106</v>
      </c>
      <c r="J44" s="9" t="s">
        <v>66</v>
      </c>
      <c r="K44" s="7" t="s">
        <v>85</v>
      </c>
      <c r="L44" s="9" t="s">
        <v>106</v>
      </c>
      <c r="M44" s="9" t="s">
        <v>67</v>
      </c>
      <c r="N44" s="9" t="s">
        <v>67</v>
      </c>
      <c r="O44" s="9" t="s">
        <v>67</v>
      </c>
      <c r="P44" s="9" t="s">
        <v>66</v>
      </c>
      <c r="Q44" s="7" t="s">
        <v>132</v>
      </c>
      <c r="R44" s="10" t="s">
        <v>67</v>
      </c>
      <c r="S44" s="19">
        <f>4275000000 + 225000000</f>
        <v>4500000000</v>
      </c>
      <c r="T44" s="19" t="s">
        <v>67</v>
      </c>
      <c r="U44" s="9" t="s">
        <v>67</v>
      </c>
      <c r="V44" s="10">
        <v>225000000</v>
      </c>
      <c r="W44" s="9" t="s">
        <v>67</v>
      </c>
      <c r="X44" s="7" t="s">
        <v>382</v>
      </c>
      <c r="Y44" s="7" t="s">
        <v>139</v>
      </c>
      <c r="Z44" s="7" t="s">
        <v>383</v>
      </c>
      <c r="AA44" s="10" t="s">
        <v>66</v>
      </c>
      <c r="AB44" s="7" t="s">
        <v>141</v>
      </c>
      <c r="AC44" s="7" t="s">
        <v>142</v>
      </c>
      <c r="AD44" s="19" t="s">
        <v>106</v>
      </c>
      <c r="AE44" s="9" t="s">
        <v>121</v>
      </c>
      <c r="AF44" s="22">
        <v>45134</v>
      </c>
      <c r="AG44" s="22">
        <v>45688</v>
      </c>
      <c r="AH44" s="37"/>
      <c r="AI44" s="9" t="s">
        <v>67</v>
      </c>
      <c r="AJ44" s="7">
        <v>50122</v>
      </c>
      <c r="AL44" s="7" t="s">
        <v>16</v>
      </c>
      <c r="AO44" s="56">
        <v>45194</v>
      </c>
      <c r="AQ44" s="54"/>
      <c r="AR44" s="54"/>
      <c r="AS44" s="22"/>
    </row>
    <row r="45" spans="1:45" ht="32.1" customHeight="1" x14ac:dyDescent="0.25">
      <c r="A45" s="26" t="s">
        <v>384</v>
      </c>
      <c r="B45" s="7" t="s">
        <v>78</v>
      </c>
      <c r="C45" s="7" t="s">
        <v>380</v>
      </c>
      <c r="D45" s="7" t="s">
        <v>60</v>
      </c>
      <c r="E45" s="8" t="s">
        <v>385</v>
      </c>
      <c r="F45" s="7" t="s">
        <v>71</v>
      </c>
      <c r="G45" s="7" t="s">
        <v>66</v>
      </c>
      <c r="H45" s="7" t="s">
        <v>61</v>
      </c>
      <c r="I45" s="9" t="s">
        <v>106</v>
      </c>
      <c r="J45" s="9" t="s">
        <v>66</v>
      </c>
      <c r="K45" s="7" t="s">
        <v>85</v>
      </c>
      <c r="L45" s="9" t="s">
        <v>106</v>
      </c>
      <c r="M45" s="9" t="s">
        <v>67</v>
      </c>
      <c r="N45" s="9" t="s">
        <v>67</v>
      </c>
      <c r="O45" s="9" t="s">
        <v>67</v>
      </c>
      <c r="P45" s="9" t="s">
        <v>66</v>
      </c>
      <c r="Q45" s="7" t="s">
        <v>132</v>
      </c>
      <c r="R45" s="10" t="s">
        <v>67</v>
      </c>
      <c r="S45" s="19">
        <v>4300000000</v>
      </c>
      <c r="T45" s="19" t="s">
        <v>67</v>
      </c>
      <c r="U45" s="19" t="s">
        <v>67</v>
      </c>
      <c r="V45" s="19" t="s">
        <v>67</v>
      </c>
      <c r="W45" s="9" t="s">
        <v>67</v>
      </c>
      <c r="X45" s="7" t="s">
        <v>382</v>
      </c>
      <c r="Y45" s="7" t="s">
        <v>139</v>
      </c>
      <c r="Z45" s="7" t="s">
        <v>247</v>
      </c>
      <c r="AA45" s="10" t="s">
        <v>66</v>
      </c>
      <c r="AB45" s="7" t="s">
        <v>247</v>
      </c>
      <c r="AC45" s="7" t="s">
        <v>142</v>
      </c>
      <c r="AD45" s="10" t="s">
        <v>106</v>
      </c>
      <c r="AE45" s="9" t="s">
        <v>121</v>
      </c>
      <c r="AF45" s="22">
        <v>45134</v>
      </c>
      <c r="AG45" s="22">
        <v>45688</v>
      </c>
      <c r="AH45" s="26"/>
      <c r="AI45" s="9" t="s">
        <v>67</v>
      </c>
      <c r="AJ45" s="7">
        <v>50121</v>
      </c>
      <c r="AO45" s="56">
        <v>45194</v>
      </c>
      <c r="AQ45" s="54"/>
      <c r="AR45" s="54"/>
      <c r="AS45" s="22"/>
    </row>
    <row r="46" spans="1:45" ht="32.1" customHeight="1" x14ac:dyDescent="0.25">
      <c r="A46" s="37" t="s">
        <v>386</v>
      </c>
      <c r="B46" s="7" t="s">
        <v>78</v>
      </c>
      <c r="C46" s="7" t="s">
        <v>387</v>
      </c>
      <c r="D46" s="7" t="s">
        <v>64</v>
      </c>
      <c r="E46" s="8" t="s">
        <v>389</v>
      </c>
      <c r="F46" s="7" t="s">
        <v>71</v>
      </c>
      <c r="G46" s="7" t="s">
        <v>66</v>
      </c>
      <c r="H46" s="7" t="s">
        <v>62</v>
      </c>
      <c r="I46" s="9" t="s">
        <v>66</v>
      </c>
      <c r="J46" s="9" t="s">
        <v>66</v>
      </c>
      <c r="K46" s="7" t="s">
        <v>85</v>
      </c>
      <c r="L46" s="9" t="s">
        <v>66</v>
      </c>
      <c r="M46" s="7" t="s">
        <v>391</v>
      </c>
      <c r="N46" s="9" t="s">
        <v>106</v>
      </c>
      <c r="O46" s="9" t="s">
        <v>67</v>
      </c>
      <c r="P46" s="9" t="s">
        <v>66</v>
      </c>
      <c r="Q46" s="9" t="s">
        <v>67</v>
      </c>
      <c r="R46" s="10">
        <v>500000000</v>
      </c>
      <c r="S46" s="10">
        <v>500000000</v>
      </c>
      <c r="T46" s="10" t="s">
        <v>67</v>
      </c>
      <c r="U46" s="10" t="s">
        <v>67</v>
      </c>
      <c r="V46" s="10" t="s">
        <v>67</v>
      </c>
      <c r="W46" s="7" t="s">
        <v>66</v>
      </c>
      <c r="X46" s="7" t="s">
        <v>270</v>
      </c>
      <c r="Y46" s="7" t="s">
        <v>129</v>
      </c>
      <c r="Z46" s="7" t="s">
        <v>390</v>
      </c>
      <c r="AA46" s="10" t="s">
        <v>66</v>
      </c>
      <c r="AB46" s="9" t="s">
        <v>67</v>
      </c>
      <c r="AC46" s="9" t="s">
        <v>67</v>
      </c>
      <c r="AD46" s="10" t="s">
        <v>66</v>
      </c>
      <c r="AE46" s="9" t="s">
        <v>267</v>
      </c>
      <c r="AF46" s="9" t="s">
        <v>67</v>
      </c>
      <c r="AG46" s="9" t="s">
        <v>67</v>
      </c>
      <c r="AH46" s="37"/>
      <c r="AI46" s="21">
        <v>81.087000000000003</v>
      </c>
      <c r="AJ46" s="7">
        <v>40314</v>
      </c>
      <c r="AL46" s="7" t="s">
        <v>388</v>
      </c>
      <c r="AM46" s="7">
        <v>42</v>
      </c>
      <c r="AN46" s="7" t="s">
        <v>675</v>
      </c>
      <c r="AO46" s="56">
        <v>45194</v>
      </c>
      <c r="AQ46" s="54"/>
      <c r="AR46" s="54"/>
      <c r="AS46" s="22"/>
    </row>
    <row r="47" spans="1:45" ht="32.1" customHeight="1" x14ac:dyDescent="0.25">
      <c r="A47" s="37" t="s">
        <v>424</v>
      </c>
      <c r="B47" s="7" t="s">
        <v>78</v>
      </c>
      <c r="C47" s="7" t="s">
        <v>380</v>
      </c>
      <c r="D47" s="7" t="s">
        <v>64</v>
      </c>
      <c r="E47" s="8" t="s">
        <v>425</v>
      </c>
      <c r="F47" s="7" t="s">
        <v>71</v>
      </c>
      <c r="G47" s="7" t="s">
        <v>66</v>
      </c>
      <c r="H47" s="7" t="s">
        <v>61</v>
      </c>
      <c r="I47" s="9" t="s">
        <v>66</v>
      </c>
      <c r="J47" s="9" t="s">
        <v>66</v>
      </c>
      <c r="K47" s="7" t="s">
        <v>85</v>
      </c>
      <c r="L47" s="9" t="s">
        <v>106</v>
      </c>
      <c r="M47" s="9" t="s">
        <v>67</v>
      </c>
      <c r="N47" s="9" t="s">
        <v>67</v>
      </c>
      <c r="O47" s="9" t="s">
        <v>67</v>
      </c>
      <c r="P47" s="9" t="s">
        <v>106</v>
      </c>
      <c r="Q47" s="7" t="s">
        <v>132</v>
      </c>
      <c r="R47" s="19">
        <v>3500000000</v>
      </c>
      <c r="S47" s="19">
        <v>3500000000</v>
      </c>
      <c r="T47" s="19" t="s">
        <v>67</v>
      </c>
      <c r="U47" s="19" t="s">
        <v>67</v>
      </c>
      <c r="V47" s="19" t="s">
        <v>67</v>
      </c>
      <c r="W47" s="7" t="s">
        <v>66</v>
      </c>
      <c r="X47" s="7" t="s">
        <v>228</v>
      </c>
      <c r="Y47" s="7" t="s">
        <v>139</v>
      </c>
      <c r="Z47" s="7" t="s">
        <v>140</v>
      </c>
      <c r="AA47" s="10" t="s">
        <v>66</v>
      </c>
      <c r="AB47" s="7" t="s">
        <v>247</v>
      </c>
      <c r="AC47" s="7" t="s">
        <v>142</v>
      </c>
      <c r="AD47" s="19" t="s">
        <v>106</v>
      </c>
      <c r="AE47" s="9" t="s">
        <v>67</v>
      </c>
      <c r="AF47" s="9" t="s">
        <v>67</v>
      </c>
      <c r="AG47" s="9" t="s">
        <v>67</v>
      </c>
      <c r="AH47" s="37"/>
      <c r="AI47" s="11">
        <v>81.042000000000002</v>
      </c>
      <c r="AJ47" s="7">
        <v>40551</v>
      </c>
      <c r="AL47" s="7" t="s">
        <v>16</v>
      </c>
      <c r="AO47" s="56">
        <v>45198</v>
      </c>
      <c r="AQ47" s="54"/>
      <c r="AR47" s="54"/>
      <c r="AS47" s="22"/>
    </row>
    <row r="48" spans="1:45" ht="32.1" customHeight="1" x14ac:dyDescent="0.25">
      <c r="A48" s="37" t="s">
        <v>426</v>
      </c>
      <c r="B48" s="7" t="s">
        <v>78</v>
      </c>
      <c r="C48" s="7" t="s">
        <v>238</v>
      </c>
      <c r="D48" s="7" t="s">
        <v>64</v>
      </c>
      <c r="E48" s="8" t="s">
        <v>427</v>
      </c>
      <c r="F48" s="7" t="s">
        <v>71</v>
      </c>
      <c r="G48" s="7" t="s">
        <v>66</v>
      </c>
      <c r="H48" s="7" t="s">
        <v>62</v>
      </c>
      <c r="I48" s="9" t="s">
        <v>66</v>
      </c>
      <c r="J48" s="9" t="s">
        <v>66</v>
      </c>
      <c r="K48" s="7" t="s">
        <v>85</v>
      </c>
      <c r="L48" s="9" t="s">
        <v>66</v>
      </c>
      <c r="M48" s="14">
        <v>0.5</v>
      </c>
      <c r="N48" s="9" t="s">
        <v>106</v>
      </c>
      <c r="O48" s="9" t="s">
        <v>67</v>
      </c>
      <c r="P48" s="9" t="s">
        <v>66</v>
      </c>
      <c r="Q48" s="7" t="s">
        <v>132</v>
      </c>
      <c r="R48" s="13">
        <v>8000000000</v>
      </c>
      <c r="S48" s="13">
        <v>8000000000</v>
      </c>
      <c r="T48" s="13" t="s">
        <v>67</v>
      </c>
      <c r="U48" s="13" t="s">
        <v>67</v>
      </c>
      <c r="V48" s="13" t="s">
        <v>67</v>
      </c>
      <c r="W48" s="7" t="s">
        <v>66</v>
      </c>
      <c r="X48" s="9" t="s">
        <v>67</v>
      </c>
      <c r="Y48" s="7" t="s">
        <v>240</v>
      </c>
      <c r="Z48" s="7" t="s">
        <v>428</v>
      </c>
      <c r="AA48" s="10" t="s">
        <v>66</v>
      </c>
      <c r="AB48" s="9" t="s">
        <v>67</v>
      </c>
      <c r="AC48" s="7" t="s">
        <v>120</v>
      </c>
      <c r="AD48" s="19" t="s">
        <v>110</v>
      </c>
      <c r="AE48" s="7" t="s">
        <v>112</v>
      </c>
      <c r="AF48" s="12">
        <v>44826</v>
      </c>
      <c r="AG48" s="12">
        <v>45023</v>
      </c>
      <c r="AH48" s="37"/>
      <c r="AI48" s="11">
        <v>81.254999999999995</v>
      </c>
      <c r="AJ48" s="7">
        <v>40314</v>
      </c>
      <c r="AL48" s="7" t="s">
        <v>426</v>
      </c>
      <c r="AO48" s="56">
        <v>45198</v>
      </c>
      <c r="AQ48" s="54"/>
      <c r="AR48" s="54"/>
      <c r="AS48" s="22"/>
    </row>
    <row r="49" spans="1:47" ht="32.1" customHeight="1" x14ac:dyDescent="0.25">
      <c r="A49" s="37" t="s">
        <v>438</v>
      </c>
      <c r="B49" s="7" t="s">
        <v>78</v>
      </c>
      <c r="C49" s="7" t="s">
        <v>439</v>
      </c>
      <c r="D49" s="7" t="s">
        <v>64</v>
      </c>
      <c r="E49" s="8" t="s">
        <v>442</v>
      </c>
      <c r="F49" s="7" t="s">
        <v>71</v>
      </c>
      <c r="G49" s="7" t="s">
        <v>66</v>
      </c>
      <c r="H49" s="7" t="s">
        <v>61</v>
      </c>
      <c r="I49" s="9" t="s">
        <v>66</v>
      </c>
      <c r="J49" s="9" t="s">
        <v>66</v>
      </c>
      <c r="K49" s="7" t="s">
        <v>85</v>
      </c>
      <c r="L49" s="9" t="s">
        <v>66</v>
      </c>
      <c r="M49" s="14">
        <v>0.5</v>
      </c>
      <c r="N49" s="9" t="s">
        <v>106</v>
      </c>
      <c r="O49" s="9" t="s">
        <v>67</v>
      </c>
      <c r="P49" s="9" t="s">
        <v>66</v>
      </c>
      <c r="Q49" s="7" t="s">
        <v>108</v>
      </c>
      <c r="R49" s="13">
        <v>5000000000</v>
      </c>
      <c r="S49" s="13">
        <v>5000000000</v>
      </c>
      <c r="T49" s="13" t="s">
        <v>67</v>
      </c>
      <c r="U49" s="13" t="s">
        <v>67</v>
      </c>
      <c r="V49" s="13" t="s">
        <v>67</v>
      </c>
      <c r="W49" s="7" t="s">
        <v>66</v>
      </c>
      <c r="X49" s="9" t="s">
        <v>67</v>
      </c>
      <c r="Y49" s="7" t="s">
        <v>139</v>
      </c>
      <c r="Z49" s="7" t="s">
        <v>443</v>
      </c>
      <c r="AA49" s="13" t="s">
        <v>66</v>
      </c>
      <c r="AB49" s="9" t="s">
        <v>67</v>
      </c>
      <c r="AC49" s="7" t="s">
        <v>120</v>
      </c>
      <c r="AD49" s="13" t="s">
        <v>66</v>
      </c>
      <c r="AE49" s="7" t="s">
        <v>112</v>
      </c>
      <c r="AF49" s="12">
        <v>44883</v>
      </c>
      <c r="AG49" s="12">
        <v>44939</v>
      </c>
      <c r="AH49" s="37"/>
      <c r="AI49" s="11">
        <v>81.254000000000005</v>
      </c>
      <c r="AJ49" s="7" t="s">
        <v>440</v>
      </c>
      <c r="AL49" s="7" t="s">
        <v>441</v>
      </c>
      <c r="AO49" s="56">
        <v>45198</v>
      </c>
      <c r="AQ49" s="54"/>
      <c r="AR49" s="54"/>
      <c r="AS49" s="22"/>
    </row>
    <row r="50" spans="1:47" ht="32.1" customHeight="1" x14ac:dyDescent="0.25">
      <c r="A50" s="37" t="s">
        <v>444</v>
      </c>
      <c r="B50" s="7" t="s">
        <v>78</v>
      </c>
      <c r="C50" s="7" t="s">
        <v>681</v>
      </c>
      <c r="D50" s="7" t="s">
        <v>64</v>
      </c>
      <c r="E50" s="18" t="s">
        <v>446</v>
      </c>
      <c r="F50" s="7" t="s">
        <v>71</v>
      </c>
      <c r="G50" s="7" t="s">
        <v>66</v>
      </c>
      <c r="H50" s="7" t="s">
        <v>62</v>
      </c>
      <c r="I50" s="9" t="s">
        <v>66</v>
      </c>
      <c r="J50" s="9" t="s">
        <v>66</v>
      </c>
      <c r="K50" s="7" t="s">
        <v>85</v>
      </c>
      <c r="L50" s="9" t="s">
        <v>66</v>
      </c>
      <c r="M50" s="14">
        <v>0.5</v>
      </c>
      <c r="N50" s="9" t="s">
        <v>106</v>
      </c>
      <c r="O50" s="9" t="s">
        <v>67</v>
      </c>
      <c r="P50" s="9" t="s">
        <v>66</v>
      </c>
      <c r="Q50" s="7" t="s">
        <v>108</v>
      </c>
      <c r="R50" s="13">
        <v>3000000000</v>
      </c>
      <c r="S50" s="13">
        <v>3000000000</v>
      </c>
      <c r="T50" s="13" t="s">
        <v>67</v>
      </c>
      <c r="U50" s="13" t="s">
        <v>67</v>
      </c>
      <c r="V50" s="13" t="s">
        <v>67</v>
      </c>
      <c r="W50" s="7" t="s">
        <v>66</v>
      </c>
      <c r="X50" s="9" t="s">
        <v>67</v>
      </c>
      <c r="Y50" s="7" t="s">
        <v>240</v>
      </c>
      <c r="Z50" s="7" t="s">
        <v>447</v>
      </c>
      <c r="AA50" s="10" t="s">
        <v>66</v>
      </c>
      <c r="AB50" s="9" t="s">
        <v>67</v>
      </c>
      <c r="AC50" s="7" t="s">
        <v>120</v>
      </c>
      <c r="AD50" s="10" t="s">
        <v>66</v>
      </c>
      <c r="AE50" s="7" t="s">
        <v>267</v>
      </c>
      <c r="AF50" s="28" t="s">
        <v>684</v>
      </c>
      <c r="AG50" s="22" t="s">
        <v>67</v>
      </c>
      <c r="AH50" s="37"/>
      <c r="AI50" s="11">
        <v>81.085999999999999</v>
      </c>
      <c r="AJ50" s="7" t="s">
        <v>683</v>
      </c>
      <c r="AL50" s="7" t="s">
        <v>445</v>
      </c>
      <c r="AO50" s="56">
        <v>45198</v>
      </c>
      <c r="AQ50" s="54"/>
      <c r="AR50" s="54"/>
      <c r="AS50" s="22"/>
    </row>
    <row r="51" spans="1:47" s="39" customFormat="1" ht="32.1" customHeight="1" x14ac:dyDescent="0.25">
      <c r="A51" s="23" t="s">
        <v>685</v>
      </c>
      <c r="B51" s="7" t="s">
        <v>78</v>
      </c>
      <c r="C51" s="7" t="s">
        <v>681</v>
      </c>
      <c r="D51" s="7" t="s">
        <v>64</v>
      </c>
      <c r="E51" s="8" t="s">
        <v>450</v>
      </c>
      <c r="F51" s="7" t="s">
        <v>71</v>
      </c>
      <c r="G51" s="7" t="s">
        <v>66</v>
      </c>
      <c r="H51" s="7" t="s">
        <v>61</v>
      </c>
      <c r="I51" s="9" t="s">
        <v>66</v>
      </c>
      <c r="J51" s="9" t="s">
        <v>66</v>
      </c>
      <c r="K51" s="7" t="s">
        <v>85</v>
      </c>
      <c r="L51" s="9" t="s">
        <v>66</v>
      </c>
      <c r="M51" s="14">
        <v>0.5</v>
      </c>
      <c r="N51" s="9" t="s">
        <v>106</v>
      </c>
      <c r="O51" s="9" t="s">
        <v>67</v>
      </c>
      <c r="P51" s="9" t="s">
        <v>66</v>
      </c>
      <c r="Q51" s="7" t="s">
        <v>108</v>
      </c>
      <c r="R51" s="13">
        <v>3000000000</v>
      </c>
      <c r="S51" s="13">
        <v>3000000000</v>
      </c>
      <c r="T51" s="13" t="s">
        <v>67</v>
      </c>
      <c r="U51" s="13" t="s">
        <v>67</v>
      </c>
      <c r="V51" s="13" t="s">
        <v>67</v>
      </c>
      <c r="W51" s="7" t="s">
        <v>66</v>
      </c>
      <c r="X51" s="9" t="s">
        <v>67</v>
      </c>
      <c r="Y51" s="7" t="s">
        <v>240</v>
      </c>
      <c r="Z51" s="7" t="s">
        <v>451</v>
      </c>
      <c r="AA51" s="10" t="s">
        <v>66</v>
      </c>
      <c r="AB51" s="9" t="s">
        <v>67</v>
      </c>
      <c r="AC51" s="7" t="s">
        <v>120</v>
      </c>
      <c r="AD51" s="10" t="s">
        <v>66</v>
      </c>
      <c r="AE51" s="7" t="s">
        <v>267</v>
      </c>
      <c r="AF51" s="28" t="s">
        <v>684</v>
      </c>
      <c r="AG51" s="22" t="s">
        <v>67</v>
      </c>
      <c r="AH51" s="23"/>
      <c r="AI51" s="11">
        <v>81.085999999999999</v>
      </c>
      <c r="AJ51" s="7" t="s">
        <v>682</v>
      </c>
      <c r="AK51" s="7"/>
      <c r="AL51" s="7" t="s">
        <v>445</v>
      </c>
      <c r="AM51" s="7"/>
      <c r="AN51" s="7"/>
      <c r="AO51" s="56">
        <v>45198</v>
      </c>
      <c r="AP51"/>
      <c r="AQ51" s="54"/>
      <c r="AR51" s="54"/>
      <c r="AS51" s="22"/>
      <c r="AT51"/>
      <c r="AU51" s="36"/>
    </row>
    <row r="52" spans="1:47" ht="32.1" customHeight="1" x14ac:dyDescent="0.25">
      <c r="A52" s="37" t="s">
        <v>454</v>
      </c>
      <c r="B52" s="7" t="s">
        <v>78</v>
      </c>
      <c r="C52" s="7" t="s">
        <v>238</v>
      </c>
      <c r="D52" s="7" t="s">
        <v>64</v>
      </c>
      <c r="E52" s="8" t="s">
        <v>455</v>
      </c>
      <c r="F52" s="7" t="s">
        <v>72</v>
      </c>
      <c r="G52" s="7" t="s">
        <v>66</v>
      </c>
      <c r="H52" s="7" t="s">
        <v>61</v>
      </c>
      <c r="I52" s="9" t="s">
        <v>66</v>
      </c>
      <c r="J52" s="9" t="s">
        <v>66</v>
      </c>
      <c r="K52" s="7" t="s">
        <v>85</v>
      </c>
      <c r="L52" s="9" t="s">
        <v>66</v>
      </c>
      <c r="M52" s="14">
        <v>0.5</v>
      </c>
      <c r="N52" s="9" t="s">
        <v>106</v>
      </c>
      <c r="O52" s="9" t="s">
        <v>67</v>
      </c>
      <c r="P52" s="9" t="s">
        <v>66</v>
      </c>
      <c r="Q52" s="7" t="s">
        <v>108</v>
      </c>
      <c r="R52" s="10">
        <v>500000000</v>
      </c>
      <c r="S52" s="10">
        <v>500000000</v>
      </c>
      <c r="T52" s="10" t="s">
        <v>67</v>
      </c>
      <c r="U52" s="10" t="s">
        <v>67</v>
      </c>
      <c r="V52" s="10" t="s">
        <v>67</v>
      </c>
      <c r="W52" s="7" t="s">
        <v>66</v>
      </c>
      <c r="X52" s="7" t="s">
        <v>138</v>
      </c>
      <c r="Y52" s="7" t="s">
        <v>129</v>
      </c>
      <c r="Z52" s="7" t="s">
        <v>456</v>
      </c>
      <c r="AA52" s="10" t="s">
        <v>66</v>
      </c>
      <c r="AB52" s="9" t="s">
        <v>67</v>
      </c>
      <c r="AC52" s="7" t="s">
        <v>120</v>
      </c>
      <c r="AD52" s="10" t="s">
        <v>66</v>
      </c>
      <c r="AE52" s="7" t="s">
        <v>112</v>
      </c>
      <c r="AF52" s="12">
        <v>45020</v>
      </c>
      <c r="AG52" s="12">
        <v>45169</v>
      </c>
      <c r="AH52" s="37"/>
      <c r="AI52" s="11">
        <v>81.254999999999995</v>
      </c>
      <c r="AJ52" s="7">
        <v>40342</v>
      </c>
      <c r="AL52" s="7" t="s">
        <v>16</v>
      </c>
      <c r="AO52" s="56">
        <v>45201</v>
      </c>
      <c r="AQ52" s="54"/>
      <c r="AR52" s="54"/>
      <c r="AS52" s="22"/>
    </row>
    <row r="53" spans="1:47" ht="32.1" customHeight="1" x14ac:dyDescent="0.25">
      <c r="A53" s="23" t="s">
        <v>460</v>
      </c>
      <c r="B53" s="7" t="s">
        <v>78</v>
      </c>
      <c r="C53" s="7" t="s">
        <v>681</v>
      </c>
      <c r="D53" s="7" t="s">
        <v>64</v>
      </c>
      <c r="E53" s="8" t="s">
        <v>461</v>
      </c>
      <c r="F53" s="7" t="s">
        <v>71</v>
      </c>
      <c r="G53" s="7" t="s">
        <v>66</v>
      </c>
      <c r="H53" s="7" t="s">
        <v>61</v>
      </c>
      <c r="I53" s="9" t="s">
        <v>66</v>
      </c>
      <c r="J53" s="9" t="s">
        <v>66</v>
      </c>
      <c r="K53" s="7" t="s">
        <v>85</v>
      </c>
      <c r="L53" s="9" t="s">
        <v>66</v>
      </c>
      <c r="M53" s="14">
        <v>0.5</v>
      </c>
      <c r="N53" s="9" t="s">
        <v>106</v>
      </c>
      <c r="O53" s="9" t="s">
        <v>67</v>
      </c>
      <c r="P53" s="9" t="s">
        <v>66</v>
      </c>
      <c r="Q53" s="7" t="s">
        <v>108</v>
      </c>
      <c r="R53" s="10">
        <v>750000000</v>
      </c>
      <c r="S53" s="10">
        <v>750000000</v>
      </c>
      <c r="T53" s="10" t="s">
        <v>67</v>
      </c>
      <c r="U53" s="10" t="s">
        <v>67</v>
      </c>
      <c r="V53" s="10" t="s">
        <v>67</v>
      </c>
      <c r="W53" s="7" t="s">
        <v>66</v>
      </c>
      <c r="X53" s="7" t="s">
        <v>138</v>
      </c>
      <c r="Y53" s="7" t="s">
        <v>117</v>
      </c>
      <c r="Z53" s="7" t="s">
        <v>462</v>
      </c>
      <c r="AA53" s="10" t="s">
        <v>66</v>
      </c>
      <c r="AB53" s="9" t="s">
        <v>67</v>
      </c>
      <c r="AC53" s="7" t="s">
        <v>120</v>
      </c>
      <c r="AD53" s="10" t="s">
        <v>66</v>
      </c>
      <c r="AE53" s="7" t="s">
        <v>112</v>
      </c>
      <c r="AF53" s="12">
        <v>44970</v>
      </c>
      <c r="AG53" s="12">
        <v>45085</v>
      </c>
      <c r="AH53" s="23"/>
      <c r="AI53" s="21">
        <v>81.253</v>
      </c>
      <c r="AJ53" s="7">
        <v>40209</v>
      </c>
      <c r="AL53" s="7" t="s">
        <v>16</v>
      </c>
      <c r="AO53" s="56">
        <v>45201</v>
      </c>
      <c r="AQ53" s="54"/>
      <c r="AR53" s="54"/>
      <c r="AS53" s="22"/>
    </row>
    <row r="54" spans="1:47" ht="32.1" customHeight="1" x14ac:dyDescent="0.25">
      <c r="A54" s="26" t="s">
        <v>525</v>
      </c>
      <c r="B54" s="7" t="s">
        <v>78</v>
      </c>
      <c r="C54" s="7" t="s">
        <v>380</v>
      </c>
      <c r="D54" s="7" t="s">
        <v>64</v>
      </c>
      <c r="E54" s="8" t="s">
        <v>526</v>
      </c>
      <c r="F54" s="7" t="s">
        <v>75</v>
      </c>
      <c r="G54" s="7" t="s">
        <v>66</v>
      </c>
      <c r="H54" s="7" t="s">
        <v>61</v>
      </c>
      <c r="I54" s="9" t="s">
        <v>66</v>
      </c>
      <c r="J54" s="9" t="s">
        <v>66</v>
      </c>
      <c r="K54" s="7" t="s">
        <v>85</v>
      </c>
      <c r="L54" s="9" t="s">
        <v>217</v>
      </c>
      <c r="M54" s="9" t="s">
        <v>67</v>
      </c>
      <c r="N54" s="9" t="s">
        <v>67</v>
      </c>
      <c r="O54" s="9" t="s">
        <v>67</v>
      </c>
      <c r="P54" s="9" t="s">
        <v>66</v>
      </c>
      <c r="Q54" s="7" t="s">
        <v>108</v>
      </c>
      <c r="R54" s="10">
        <v>10000000</v>
      </c>
      <c r="S54" s="10">
        <v>10000000</v>
      </c>
      <c r="T54" s="10" t="s">
        <v>67</v>
      </c>
      <c r="U54" s="10" t="s">
        <v>67</v>
      </c>
      <c r="V54" s="10" t="s">
        <v>67</v>
      </c>
      <c r="W54" s="7" t="s">
        <v>66</v>
      </c>
      <c r="X54" s="9" t="s">
        <v>67</v>
      </c>
      <c r="Y54" s="7" t="s">
        <v>65</v>
      </c>
      <c r="Z54" s="7" t="s">
        <v>184</v>
      </c>
      <c r="AA54" s="10" t="s">
        <v>66</v>
      </c>
      <c r="AB54" s="9" t="s">
        <v>67</v>
      </c>
      <c r="AC54" s="7" t="s">
        <v>120</v>
      </c>
      <c r="AD54" s="10" t="s">
        <v>106</v>
      </c>
      <c r="AE54" s="7" t="s">
        <v>112</v>
      </c>
      <c r="AF54" s="12">
        <v>45023</v>
      </c>
      <c r="AG54" s="12">
        <v>45093</v>
      </c>
      <c r="AH54" s="26"/>
      <c r="AI54" s="55">
        <v>81.117000000000004</v>
      </c>
      <c r="AJ54" s="7">
        <v>40512</v>
      </c>
      <c r="AO54" s="56">
        <v>45201</v>
      </c>
      <c r="AQ54" s="54"/>
      <c r="AR54" s="54"/>
      <c r="AS54" s="22"/>
    </row>
    <row r="55" spans="1:47" s="39" customFormat="1" ht="32.1" customHeight="1" x14ac:dyDescent="0.25">
      <c r="A55" s="37" t="s">
        <v>531</v>
      </c>
      <c r="B55" s="7" t="s">
        <v>78</v>
      </c>
      <c r="C55" s="7" t="s">
        <v>380</v>
      </c>
      <c r="D55" s="7" t="s">
        <v>64</v>
      </c>
      <c r="E55" s="8" t="s">
        <v>697</v>
      </c>
      <c r="F55" s="7" t="s">
        <v>71</v>
      </c>
      <c r="G55" s="7" t="s">
        <v>66</v>
      </c>
      <c r="H55" s="7" t="s">
        <v>62</v>
      </c>
      <c r="I55" s="9" t="s">
        <v>66</v>
      </c>
      <c r="J55" s="9" t="s">
        <v>66</v>
      </c>
      <c r="K55" s="7" t="s">
        <v>85</v>
      </c>
      <c r="L55" s="9" t="s">
        <v>106</v>
      </c>
      <c r="M55" s="9" t="s">
        <v>67</v>
      </c>
      <c r="N55" s="9" t="s">
        <v>67</v>
      </c>
      <c r="O55" s="9" t="s">
        <v>67</v>
      </c>
      <c r="P55" s="9" t="s">
        <v>106</v>
      </c>
      <c r="Q55" s="7" t="s">
        <v>132</v>
      </c>
      <c r="R55" s="10">
        <v>550000000</v>
      </c>
      <c r="S55" s="10">
        <v>550000000</v>
      </c>
      <c r="T55" s="10" t="s">
        <v>67</v>
      </c>
      <c r="U55" s="10" t="s">
        <v>67</v>
      </c>
      <c r="V55" s="10">
        <f>S55*0.02</f>
        <v>11000000</v>
      </c>
      <c r="W55" s="7" t="s">
        <v>66</v>
      </c>
      <c r="X55" s="9" t="s">
        <v>67</v>
      </c>
      <c r="Y55" s="7" t="s">
        <v>139</v>
      </c>
      <c r="Z55" s="7" t="s">
        <v>532</v>
      </c>
      <c r="AA55" s="10" t="s">
        <v>66</v>
      </c>
      <c r="AB55" s="7" t="s">
        <v>141</v>
      </c>
      <c r="AC55" s="7" t="s">
        <v>120</v>
      </c>
      <c r="AD55" s="10" t="s">
        <v>110</v>
      </c>
      <c r="AE55" s="7" t="s">
        <v>112</v>
      </c>
      <c r="AF55" s="12">
        <v>45021</v>
      </c>
      <c r="AG55" s="12">
        <v>45082</v>
      </c>
      <c r="AH55" s="37"/>
      <c r="AI55" s="11">
        <v>81.128</v>
      </c>
      <c r="AJ55" s="7">
        <v>40552</v>
      </c>
      <c r="AK55" s="7"/>
      <c r="AL55" s="7"/>
      <c r="AM55" s="7"/>
      <c r="AN55" s="7"/>
      <c r="AO55" s="56">
        <v>45203</v>
      </c>
      <c r="AP55"/>
      <c r="AQ55" s="54"/>
      <c r="AR55" s="54"/>
      <c r="AS55" s="22"/>
      <c r="AT55"/>
      <c r="AU55" s="36"/>
    </row>
    <row r="56" spans="1:47" ht="32.1" customHeight="1" x14ac:dyDescent="0.25">
      <c r="A56" s="37" t="s">
        <v>563</v>
      </c>
      <c r="B56" s="7" t="s">
        <v>78</v>
      </c>
      <c r="C56" s="7" t="s">
        <v>439</v>
      </c>
      <c r="D56" s="7" t="s">
        <v>64</v>
      </c>
      <c r="E56" s="31" t="s">
        <v>565</v>
      </c>
      <c r="F56" s="7" t="s">
        <v>71</v>
      </c>
      <c r="G56" s="7" t="s">
        <v>66</v>
      </c>
      <c r="H56" s="7" t="s">
        <v>61</v>
      </c>
      <c r="I56" s="9" t="s">
        <v>66</v>
      </c>
      <c r="J56" s="9" t="s">
        <v>66</v>
      </c>
      <c r="K56" s="7" t="s">
        <v>85</v>
      </c>
      <c r="L56" s="9" t="s">
        <v>66</v>
      </c>
      <c r="M56" s="14">
        <v>0.15</v>
      </c>
      <c r="N56" s="9" t="s">
        <v>106</v>
      </c>
      <c r="O56" s="9" t="s">
        <v>67</v>
      </c>
      <c r="P56" s="9" t="s">
        <v>66</v>
      </c>
      <c r="Q56" s="7" t="s">
        <v>132</v>
      </c>
      <c r="R56" s="19">
        <v>2500000000</v>
      </c>
      <c r="S56" s="19">
        <v>2500000000</v>
      </c>
      <c r="T56" s="19" t="s">
        <v>67</v>
      </c>
      <c r="U56" s="19" t="s">
        <v>67</v>
      </c>
      <c r="V56" s="19" t="s">
        <v>67</v>
      </c>
      <c r="W56" s="9" t="s">
        <v>67</v>
      </c>
      <c r="X56" s="9" t="s">
        <v>67</v>
      </c>
      <c r="Y56" s="7" t="s">
        <v>129</v>
      </c>
      <c r="Z56" s="7" t="s">
        <v>566</v>
      </c>
      <c r="AA56" s="10" t="s">
        <v>66</v>
      </c>
      <c r="AB56" s="7" t="s">
        <v>141</v>
      </c>
      <c r="AC56" s="7" t="s">
        <v>142</v>
      </c>
      <c r="AD56" s="10" t="s">
        <v>66</v>
      </c>
      <c r="AE56" s="7" t="s">
        <v>112</v>
      </c>
      <c r="AF56" s="9" t="s">
        <v>67</v>
      </c>
      <c r="AG56" s="12">
        <v>45169</v>
      </c>
      <c r="AH56" s="37"/>
      <c r="AI56" s="9" t="s">
        <v>67</v>
      </c>
      <c r="AJ56" s="7" t="s">
        <v>564</v>
      </c>
      <c r="AO56" s="56">
        <v>45205</v>
      </c>
      <c r="AQ56" s="54"/>
      <c r="AR56" s="54"/>
      <c r="AS56" s="22"/>
    </row>
    <row r="57" spans="1:47" ht="32.1" customHeight="1" x14ac:dyDescent="0.25">
      <c r="A57" s="37" t="s">
        <v>589</v>
      </c>
      <c r="B57" s="7" t="s">
        <v>78</v>
      </c>
      <c r="C57" s="7" t="s">
        <v>590</v>
      </c>
      <c r="D57" s="7" t="s">
        <v>64</v>
      </c>
      <c r="E57" s="8" t="s">
        <v>591</v>
      </c>
      <c r="F57" s="7" t="s">
        <v>71</v>
      </c>
      <c r="G57" s="7" t="s">
        <v>66</v>
      </c>
      <c r="H57" s="7" t="s">
        <v>61</v>
      </c>
      <c r="I57" s="9" t="s">
        <v>66</v>
      </c>
      <c r="J57" s="9" t="s">
        <v>66</v>
      </c>
      <c r="K57" s="7" t="s">
        <v>85</v>
      </c>
      <c r="L57" s="9" t="s">
        <v>67</v>
      </c>
      <c r="M57" s="9" t="s">
        <v>67</v>
      </c>
      <c r="N57" s="9" t="s">
        <v>67</v>
      </c>
      <c r="O57" s="9" t="s">
        <v>67</v>
      </c>
      <c r="P57" s="9" t="s">
        <v>66</v>
      </c>
      <c r="Q57" s="9" t="s">
        <v>67</v>
      </c>
      <c r="R57" s="10">
        <v>250000000</v>
      </c>
      <c r="S57" s="10">
        <v>250000000</v>
      </c>
      <c r="T57" s="10" t="s">
        <v>67</v>
      </c>
      <c r="U57" s="10" t="s">
        <v>67</v>
      </c>
      <c r="V57" s="10" t="s">
        <v>67</v>
      </c>
      <c r="W57" s="7" t="s">
        <v>66</v>
      </c>
      <c r="X57" s="9" t="s">
        <v>67</v>
      </c>
      <c r="Y57" s="7" t="s">
        <v>129</v>
      </c>
      <c r="Z57" s="7" t="s">
        <v>592</v>
      </c>
      <c r="AA57" s="10" t="s">
        <v>66</v>
      </c>
      <c r="AB57" s="9" t="s">
        <v>67</v>
      </c>
      <c r="AC57" s="7" t="s">
        <v>120</v>
      </c>
      <c r="AD57" s="10" t="s">
        <v>66</v>
      </c>
      <c r="AE57" s="9" t="s">
        <v>67</v>
      </c>
      <c r="AF57" s="9" t="s">
        <v>67</v>
      </c>
      <c r="AG57" s="9" t="s">
        <v>67</v>
      </c>
      <c r="AH57" s="37"/>
      <c r="AI57" s="11">
        <v>81.007999999999996</v>
      </c>
      <c r="AJ57" s="7">
        <v>40124</v>
      </c>
      <c r="AL57" s="7" t="s">
        <v>16</v>
      </c>
      <c r="AO57" s="56">
        <v>45205</v>
      </c>
      <c r="AQ57" s="54"/>
      <c r="AR57" s="54"/>
      <c r="AS57" s="22"/>
    </row>
    <row r="58" spans="1:47" ht="32.1" customHeight="1" x14ac:dyDescent="0.25">
      <c r="A58" s="37" t="s">
        <v>150</v>
      </c>
      <c r="B58" s="7" t="s">
        <v>79</v>
      </c>
      <c r="C58" s="7" t="s">
        <v>151</v>
      </c>
      <c r="D58" s="7" t="s">
        <v>64</v>
      </c>
      <c r="E58" s="8" t="s">
        <v>152</v>
      </c>
      <c r="F58" s="7" t="s">
        <v>73</v>
      </c>
      <c r="G58" s="7" t="s">
        <v>106</v>
      </c>
      <c r="H58" s="7" t="s">
        <v>63</v>
      </c>
      <c r="I58" s="9" t="s">
        <v>106</v>
      </c>
      <c r="J58" s="9" t="s">
        <v>106</v>
      </c>
      <c r="K58" s="7" t="s">
        <v>84</v>
      </c>
      <c r="L58" s="9" t="s">
        <v>67</v>
      </c>
      <c r="M58" s="9" t="s">
        <v>67</v>
      </c>
      <c r="N58" s="9" t="s">
        <v>67</v>
      </c>
      <c r="O58" s="9" t="s">
        <v>67</v>
      </c>
      <c r="P58" s="9" t="s">
        <v>66</v>
      </c>
      <c r="Q58" s="9" t="s">
        <v>67</v>
      </c>
      <c r="R58" s="10" t="s">
        <v>67</v>
      </c>
      <c r="S58" s="10" t="s">
        <v>67</v>
      </c>
      <c r="T58" s="10" t="s">
        <v>67</v>
      </c>
      <c r="U58" s="10" t="s">
        <v>67</v>
      </c>
      <c r="V58" s="10" t="s">
        <v>67</v>
      </c>
      <c r="W58" s="9" t="s">
        <v>67</v>
      </c>
      <c r="X58" s="9" t="s">
        <v>67</v>
      </c>
      <c r="Y58" s="7" t="s">
        <v>111</v>
      </c>
      <c r="Z58" s="9" t="s">
        <v>67</v>
      </c>
      <c r="AA58" s="10" t="s">
        <v>67</v>
      </c>
      <c r="AB58" s="9" t="s">
        <v>67</v>
      </c>
      <c r="AC58" s="9" t="s">
        <v>67</v>
      </c>
      <c r="AD58" s="10" t="s">
        <v>67</v>
      </c>
      <c r="AE58" s="9" t="s">
        <v>67</v>
      </c>
      <c r="AF58" s="9" t="s">
        <v>67</v>
      </c>
      <c r="AG58" s="9" t="s">
        <v>67</v>
      </c>
      <c r="AH58" s="37"/>
      <c r="AI58" s="9" t="s">
        <v>67</v>
      </c>
      <c r="AJ58" s="7">
        <v>25010</v>
      </c>
      <c r="AO58" s="56">
        <v>45189</v>
      </c>
      <c r="AQ58" s="54"/>
      <c r="AR58" s="54"/>
      <c r="AS58" s="22"/>
    </row>
    <row r="59" spans="1:47" ht="32.1" customHeight="1" x14ac:dyDescent="0.25">
      <c r="A59" s="40" t="s">
        <v>243</v>
      </c>
      <c r="B59" s="7" t="s">
        <v>79</v>
      </c>
      <c r="C59" s="7" t="s">
        <v>244</v>
      </c>
      <c r="D59" s="7" t="s">
        <v>64</v>
      </c>
      <c r="E59" s="8" t="s">
        <v>245</v>
      </c>
      <c r="F59" s="7" t="s">
        <v>73</v>
      </c>
      <c r="G59" s="7" t="s">
        <v>66</v>
      </c>
      <c r="H59" s="7" t="s">
        <v>62</v>
      </c>
      <c r="I59" s="9" t="s">
        <v>66</v>
      </c>
      <c r="J59" s="9" t="s">
        <v>66</v>
      </c>
      <c r="K59" s="7" t="s">
        <v>85</v>
      </c>
      <c r="L59" s="9" t="s">
        <v>66</v>
      </c>
      <c r="M59" s="14" t="s">
        <v>248</v>
      </c>
      <c r="N59" s="9" t="s">
        <v>66</v>
      </c>
      <c r="O59" s="7" t="s">
        <v>249</v>
      </c>
      <c r="P59" s="9" t="s">
        <v>106</v>
      </c>
      <c r="Q59" s="7" t="s">
        <v>132</v>
      </c>
      <c r="R59" s="13">
        <f xml:space="preserve"> (13.835 + 14.112 + 14.394 + 14.682 + 14.976) * 1000000000</f>
        <v>71999000000.000015</v>
      </c>
      <c r="S59" s="13">
        <f xml:space="preserve"> (13.835 + 14.112 + 14.394 + 14.682 + 14.976) * 1000000000</f>
        <v>71999000000.000015</v>
      </c>
      <c r="T59" s="13" t="s">
        <v>67</v>
      </c>
      <c r="U59" s="13" t="s">
        <v>738</v>
      </c>
      <c r="V59" s="13" t="s">
        <v>67</v>
      </c>
      <c r="W59" s="9" t="s">
        <v>66</v>
      </c>
      <c r="X59" s="9" t="s">
        <v>67</v>
      </c>
      <c r="Y59" s="7" t="s">
        <v>139</v>
      </c>
      <c r="Z59" s="7" t="s">
        <v>247</v>
      </c>
      <c r="AB59" s="7" t="s">
        <v>247</v>
      </c>
      <c r="AC59" s="7" t="s">
        <v>142</v>
      </c>
      <c r="AD59" s="10" t="s">
        <v>110</v>
      </c>
      <c r="AE59" s="9" t="s">
        <v>67</v>
      </c>
      <c r="AF59" s="9" t="s">
        <v>67</v>
      </c>
      <c r="AG59" s="9" t="s">
        <v>67</v>
      </c>
      <c r="AH59" s="40"/>
      <c r="AI59" s="11">
        <v>20.204999999999998</v>
      </c>
      <c r="AJ59" s="7">
        <v>11109</v>
      </c>
      <c r="AM59" s="7">
        <v>23</v>
      </c>
      <c r="AN59" s="7">
        <v>133</v>
      </c>
      <c r="AO59" s="56">
        <v>45190</v>
      </c>
      <c r="AQ59" s="54"/>
      <c r="AR59" s="54"/>
      <c r="AS59" s="22"/>
    </row>
    <row r="60" spans="1:47" ht="32.1" customHeight="1" x14ac:dyDescent="0.25">
      <c r="A60" s="37" t="s">
        <v>310</v>
      </c>
      <c r="B60" s="7" t="s">
        <v>79</v>
      </c>
      <c r="C60" s="7" t="s">
        <v>311</v>
      </c>
      <c r="D60" s="7" t="s">
        <v>64</v>
      </c>
      <c r="E60" s="8" t="s">
        <v>312</v>
      </c>
      <c r="F60" s="7" t="s">
        <v>73</v>
      </c>
      <c r="G60" s="7" t="s">
        <v>66</v>
      </c>
      <c r="H60" s="7" t="s">
        <v>63</v>
      </c>
      <c r="I60" s="9" t="s">
        <v>66</v>
      </c>
      <c r="J60" s="9" t="s">
        <v>66</v>
      </c>
      <c r="K60" s="7" t="s">
        <v>85</v>
      </c>
      <c r="L60" s="9" t="s">
        <v>66</v>
      </c>
      <c r="M60" s="7" t="s">
        <v>363</v>
      </c>
      <c r="N60" s="9" t="s">
        <v>106</v>
      </c>
      <c r="O60" s="9" t="s">
        <v>67</v>
      </c>
      <c r="P60" s="9" t="s">
        <v>106</v>
      </c>
      <c r="Q60" s="7" t="s">
        <v>132</v>
      </c>
      <c r="R60" s="19">
        <v>4087000000</v>
      </c>
      <c r="S60" s="19">
        <v>4087000000</v>
      </c>
      <c r="T60" s="19" t="s">
        <v>67</v>
      </c>
      <c r="U60" s="19">
        <f>S60</f>
        <v>4087000000</v>
      </c>
      <c r="V60" s="19" t="s">
        <v>67</v>
      </c>
      <c r="W60" s="9" t="s">
        <v>67</v>
      </c>
      <c r="X60" s="9" t="s">
        <v>67</v>
      </c>
      <c r="Y60" s="7" t="s">
        <v>139</v>
      </c>
      <c r="Z60" s="7" t="s">
        <v>140</v>
      </c>
      <c r="AA60" s="19"/>
      <c r="AB60" s="7" t="s">
        <v>247</v>
      </c>
      <c r="AC60" s="7" t="s">
        <v>142</v>
      </c>
      <c r="AD60" s="19" t="s">
        <v>110</v>
      </c>
      <c r="AE60" s="9" t="s">
        <v>67</v>
      </c>
      <c r="AF60" s="9" t="s">
        <v>67</v>
      </c>
      <c r="AG60" s="9" t="s">
        <v>67</v>
      </c>
      <c r="AH60" s="37"/>
      <c r="AI60" s="11">
        <v>20.509</v>
      </c>
      <c r="AJ60" s="7">
        <v>30006</v>
      </c>
      <c r="AL60" s="7" t="s">
        <v>16</v>
      </c>
      <c r="AM60" s="7">
        <v>49</v>
      </c>
      <c r="AN60" s="7">
        <v>5311</v>
      </c>
      <c r="AO60" s="56">
        <v>45191</v>
      </c>
      <c r="AQ60" s="54"/>
      <c r="AR60" s="54"/>
      <c r="AS60" s="22"/>
    </row>
    <row r="61" spans="1:47" ht="32.1" customHeight="1" x14ac:dyDescent="0.25">
      <c r="A61" s="37" t="s">
        <v>328</v>
      </c>
      <c r="B61" s="7" t="s">
        <v>79</v>
      </c>
      <c r="C61" s="7" t="s">
        <v>329</v>
      </c>
      <c r="D61" s="7" t="s">
        <v>64</v>
      </c>
      <c r="E61" s="8" t="s">
        <v>330</v>
      </c>
      <c r="F61" s="7" t="s">
        <v>73</v>
      </c>
      <c r="G61" s="7" t="s">
        <v>66</v>
      </c>
      <c r="H61" s="7" t="s">
        <v>62</v>
      </c>
      <c r="I61" s="9" t="s">
        <v>66</v>
      </c>
      <c r="J61" s="9" t="s">
        <v>66</v>
      </c>
      <c r="K61" s="7" t="s">
        <v>85</v>
      </c>
      <c r="L61" s="9" t="s">
        <v>66</v>
      </c>
      <c r="M61" s="7" t="s">
        <v>332</v>
      </c>
      <c r="N61" s="9" t="s">
        <v>66</v>
      </c>
      <c r="O61" s="7" t="s">
        <v>333</v>
      </c>
      <c r="P61" s="9" t="s">
        <v>66</v>
      </c>
      <c r="Q61" s="7" t="s">
        <v>132</v>
      </c>
      <c r="R61" s="10">
        <v>350000000</v>
      </c>
      <c r="S61" s="10">
        <v>350000000</v>
      </c>
      <c r="T61" s="10" t="s">
        <v>67</v>
      </c>
      <c r="U61" s="10">
        <f>S61*0.6</f>
        <v>210000000</v>
      </c>
      <c r="V61" s="10" t="s">
        <v>67</v>
      </c>
      <c r="W61" s="9" t="s">
        <v>67</v>
      </c>
      <c r="X61" s="9" t="s">
        <v>67</v>
      </c>
      <c r="Y61" s="7" t="s">
        <v>139</v>
      </c>
      <c r="Z61" s="7" t="s">
        <v>331</v>
      </c>
      <c r="AB61" s="9" t="s">
        <v>67</v>
      </c>
      <c r="AC61" s="7" t="s">
        <v>120</v>
      </c>
      <c r="AD61" s="10" t="s">
        <v>110</v>
      </c>
      <c r="AE61" s="7" t="s">
        <v>112</v>
      </c>
      <c r="AF61" s="12">
        <v>45020</v>
      </c>
      <c r="AG61" s="12">
        <v>45139</v>
      </c>
      <c r="AH61" s="37"/>
      <c r="AI61" s="11">
        <v>20.204999999999998</v>
      </c>
      <c r="AJ61" s="7">
        <v>11123</v>
      </c>
      <c r="AM61" s="7">
        <v>23</v>
      </c>
      <c r="AN61" s="7">
        <v>171</v>
      </c>
      <c r="AO61" s="56">
        <v>45191</v>
      </c>
      <c r="AQ61" s="54"/>
      <c r="AR61" s="54"/>
      <c r="AS61" s="22"/>
    </row>
    <row r="62" spans="1:47" s="39" customFormat="1" ht="32.1" customHeight="1" x14ac:dyDescent="0.25">
      <c r="A62" s="37" t="s">
        <v>334</v>
      </c>
      <c r="B62" s="7" t="s">
        <v>79</v>
      </c>
      <c r="C62" s="7" t="s">
        <v>244</v>
      </c>
      <c r="D62" s="7" t="s">
        <v>64</v>
      </c>
      <c r="E62" s="8" t="s">
        <v>335</v>
      </c>
      <c r="F62" s="7" t="s">
        <v>73</v>
      </c>
      <c r="G62" s="7" t="s">
        <v>66</v>
      </c>
      <c r="H62" s="7" t="s">
        <v>62</v>
      </c>
      <c r="I62" s="9" t="s">
        <v>66</v>
      </c>
      <c r="J62" s="9" t="s">
        <v>66</v>
      </c>
      <c r="K62" s="7" t="s">
        <v>85</v>
      </c>
      <c r="L62" s="9" t="s">
        <v>66</v>
      </c>
      <c r="M62" s="7" t="s">
        <v>337</v>
      </c>
      <c r="N62" s="9" t="s">
        <v>66</v>
      </c>
      <c r="O62" s="7" t="s">
        <v>338</v>
      </c>
      <c r="P62" s="9" t="s">
        <v>66</v>
      </c>
      <c r="Q62" s="7" t="s">
        <v>132</v>
      </c>
      <c r="R62" s="19">
        <v>1400000000</v>
      </c>
      <c r="S62" s="19">
        <v>1400000000</v>
      </c>
      <c r="T62" s="10" t="s">
        <v>67</v>
      </c>
      <c r="U62" s="10">
        <f>S62* 0.25</f>
        <v>350000000</v>
      </c>
      <c r="V62" s="10">
        <f>S62 * 0.02</f>
        <v>28000000</v>
      </c>
      <c r="W62" s="7" t="s">
        <v>66</v>
      </c>
      <c r="X62" s="9" t="s">
        <v>67</v>
      </c>
      <c r="Y62" s="7" t="s">
        <v>139</v>
      </c>
      <c r="Z62" s="7" t="s">
        <v>336</v>
      </c>
      <c r="AA62" s="10"/>
      <c r="AB62" s="9" t="s">
        <v>67</v>
      </c>
      <c r="AC62" s="7" t="s">
        <v>120</v>
      </c>
      <c r="AD62" s="10" t="s">
        <v>110</v>
      </c>
      <c r="AE62" s="7" t="s">
        <v>112</v>
      </c>
      <c r="AF62" s="12">
        <v>45037</v>
      </c>
      <c r="AG62" s="12">
        <v>45156</v>
      </c>
      <c r="AH62" s="37"/>
      <c r="AI62" s="44">
        <v>20.204999999999998</v>
      </c>
      <c r="AJ62" s="7">
        <v>11405</v>
      </c>
      <c r="AK62" s="7"/>
      <c r="AL62" s="7"/>
      <c r="AM62" s="7">
        <v>23</v>
      </c>
      <c r="AN62" s="7">
        <v>176</v>
      </c>
      <c r="AO62" s="56">
        <v>45191</v>
      </c>
      <c r="AP62"/>
      <c r="AQ62" s="54"/>
      <c r="AR62" s="54"/>
      <c r="AS62" s="22"/>
      <c r="AT62"/>
      <c r="AU62" s="36"/>
    </row>
    <row r="63" spans="1:47" s="39" customFormat="1" ht="32.1" customHeight="1" x14ac:dyDescent="0.25">
      <c r="A63" s="37" t="s">
        <v>342</v>
      </c>
      <c r="B63" s="7" t="s">
        <v>79</v>
      </c>
      <c r="C63" s="7" t="s">
        <v>311</v>
      </c>
      <c r="D63" s="7" t="s">
        <v>64</v>
      </c>
      <c r="E63" s="8" t="s">
        <v>343</v>
      </c>
      <c r="F63" s="7" t="s">
        <v>73</v>
      </c>
      <c r="G63" s="7" t="s">
        <v>66</v>
      </c>
      <c r="H63" s="7" t="s">
        <v>63</v>
      </c>
      <c r="I63" s="9" t="s">
        <v>66</v>
      </c>
      <c r="J63" s="9" t="s">
        <v>66</v>
      </c>
      <c r="K63" s="7" t="s">
        <v>85</v>
      </c>
      <c r="L63" s="9" t="s">
        <v>66</v>
      </c>
      <c r="M63" s="7" t="s">
        <v>345</v>
      </c>
      <c r="N63" s="9" t="s">
        <v>106</v>
      </c>
      <c r="O63" s="9" t="s">
        <v>67</v>
      </c>
      <c r="P63" s="9" t="s">
        <v>106</v>
      </c>
      <c r="Q63" s="7" t="s">
        <v>108</v>
      </c>
      <c r="R63" s="10">
        <f xml:space="preserve"> 388621069 + 50000000</f>
        <v>438621069</v>
      </c>
      <c r="S63" s="10">
        <f xml:space="preserve"> 388621069 + 50000000</f>
        <v>438621069</v>
      </c>
      <c r="T63" s="10" t="s">
        <v>67</v>
      </c>
      <c r="U63" s="10">
        <f>S63</f>
        <v>438621069</v>
      </c>
      <c r="V63" s="10" t="s">
        <v>67</v>
      </c>
      <c r="W63" s="9" t="s">
        <v>67</v>
      </c>
      <c r="X63" s="9" t="s">
        <v>67</v>
      </c>
      <c r="Y63" s="7" t="s">
        <v>139</v>
      </c>
      <c r="Z63" s="7" t="s">
        <v>344</v>
      </c>
      <c r="AA63" s="19"/>
      <c r="AB63" s="7" t="s">
        <v>247</v>
      </c>
      <c r="AC63" s="7" t="s">
        <v>142</v>
      </c>
      <c r="AD63" s="19" t="s">
        <v>66</v>
      </c>
      <c r="AE63" s="9" t="s">
        <v>67</v>
      </c>
      <c r="AF63" s="9" t="s">
        <v>67</v>
      </c>
      <c r="AG63" s="9" t="s">
        <v>67</v>
      </c>
      <c r="AH63" s="37"/>
      <c r="AI63" s="11">
        <v>20.513000000000002</v>
      </c>
      <c r="AJ63" s="7" t="s">
        <v>674</v>
      </c>
      <c r="AK63" s="7"/>
      <c r="AL63" s="7" t="s">
        <v>16</v>
      </c>
      <c r="AM63" s="7"/>
      <c r="AN63" s="7"/>
      <c r="AO63" s="56">
        <v>45194</v>
      </c>
      <c r="AP63"/>
      <c r="AQ63" s="54"/>
      <c r="AR63" s="54"/>
      <c r="AS63" s="22"/>
      <c r="AT63"/>
      <c r="AU63" s="36"/>
    </row>
    <row r="64" spans="1:47" s="39" customFormat="1" ht="32.1" customHeight="1" x14ac:dyDescent="0.25">
      <c r="A64" s="40" t="s">
        <v>349</v>
      </c>
      <c r="B64" s="7" t="s">
        <v>79</v>
      </c>
      <c r="C64" s="7" t="s">
        <v>311</v>
      </c>
      <c r="D64" s="7" t="s">
        <v>64</v>
      </c>
      <c r="E64" s="8" t="s">
        <v>742</v>
      </c>
      <c r="F64" s="7" t="s">
        <v>73</v>
      </c>
      <c r="G64" s="7" t="s">
        <v>66</v>
      </c>
      <c r="H64" s="7" t="s">
        <v>62</v>
      </c>
      <c r="I64" s="9" t="s">
        <v>66</v>
      </c>
      <c r="J64" s="9" t="s">
        <v>66</v>
      </c>
      <c r="K64" s="7" t="s">
        <v>85</v>
      </c>
      <c r="L64" s="9" t="s">
        <v>66</v>
      </c>
      <c r="M64" s="14" t="s">
        <v>351</v>
      </c>
      <c r="N64" s="9" t="s">
        <v>106</v>
      </c>
      <c r="O64" s="9" t="s">
        <v>67</v>
      </c>
      <c r="P64" s="9" t="s">
        <v>106</v>
      </c>
      <c r="Q64" s="7" t="s">
        <v>108</v>
      </c>
      <c r="R64" s="10">
        <v>351141458.99999994</v>
      </c>
      <c r="S64" s="10">
        <v>351141458.99999994</v>
      </c>
      <c r="T64" s="10" t="s">
        <v>67</v>
      </c>
      <c r="U64" s="10">
        <f>S64</f>
        <v>351141458.99999994</v>
      </c>
      <c r="V64" s="10" t="s">
        <v>67</v>
      </c>
      <c r="W64" s="7" t="s">
        <v>66</v>
      </c>
      <c r="X64" s="9" t="s">
        <v>67</v>
      </c>
      <c r="Y64" s="7" t="s">
        <v>139</v>
      </c>
      <c r="Z64" s="7" t="s">
        <v>350</v>
      </c>
      <c r="AA64" s="10"/>
      <c r="AB64" s="7" t="s">
        <v>247</v>
      </c>
      <c r="AC64" s="7" t="s">
        <v>120</v>
      </c>
      <c r="AD64" s="10" t="s">
        <v>110</v>
      </c>
      <c r="AE64" s="7" t="s">
        <v>112</v>
      </c>
      <c r="AF64" s="12">
        <v>44953</v>
      </c>
      <c r="AG64" s="12">
        <v>45029</v>
      </c>
      <c r="AH64" s="40"/>
      <c r="AI64" s="44">
        <v>20.526</v>
      </c>
      <c r="AJ64" s="7">
        <v>30018</v>
      </c>
      <c r="AK64" s="7"/>
      <c r="AL64" s="7"/>
      <c r="AM64" s="7">
        <v>49</v>
      </c>
      <c r="AN64" s="7">
        <v>5339</v>
      </c>
      <c r="AO64" s="56">
        <v>45194</v>
      </c>
      <c r="AP64"/>
      <c r="AQ64" s="54"/>
      <c r="AR64" s="54"/>
      <c r="AS64" s="22"/>
      <c r="AT64"/>
      <c r="AU64" s="36"/>
    </row>
    <row r="65" spans="1:47" ht="32.1" customHeight="1" x14ac:dyDescent="0.25">
      <c r="A65" s="37" t="s">
        <v>360</v>
      </c>
      <c r="B65" s="7" t="s">
        <v>79</v>
      </c>
      <c r="C65" s="7" t="s">
        <v>244</v>
      </c>
      <c r="D65" s="7" t="s">
        <v>64</v>
      </c>
      <c r="E65" s="8" t="s">
        <v>361</v>
      </c>
      <c r="F65" s="7" t="s">
        <v>73</v>
      </c>
      <c r="G65" s="7" t="s">
        <v>66</v>
      </c>
      <c r="H65" s="7" t="s">
        <v>62</v>
      </c>
      <c r="I65" s="9" t="s">
        <v>66</v>
      </c>
      <c r="J65" s="9" t="s">
        <v>66</v>
      </c>
      <c r="K65" s="7" t="s">
        <v>85</v>
      </c>
      <c r="L65" s="9" t="s">
        <v>66</v>
      </c>
      <c r="M65" s="7" t="s">
        <v>363</v>
      </c>
      <c r="N65" s="9" t="s">
        <v>106</v>
      </c>
      <c r="O65" s="9" t="s">
        <v>67</v>
      </c>
      <c r="P65" s="9" t="s">
        <v>66</v>
      </c>
      <c r="Q65" s="7" t="s">
        <v>132</v>
      </c>
      <c r="R65" s="19">
        <v>3265000000</v>
      </c>
      <c r="S65" s="19">
        <f xml:space="preserve"> 3265000000 + (9235000000 - (20000000 * 5))</f>
        <v>12400000000</v>
      </c>
      <c r="T65" s="19" t="s">
        <v>67</v>
      </c>
      <c r="U65" s="19" t="s">
        <v>67</v>
      </c>
      <c r="V65" s="19" t="s">
        <v>67</v>
      </c>
      <c r="W65" s="9" t="s">
        <v>67</v>
      </c>
      <c r="X65" s="9" t="s">
        <v>67</v>
      </c>
      <c r="Y65" s="7" t="s">
        <v>139</v>
      </c>
      <c r="Z65" s="7" t="s">
        <v>362</v>
      </c>
      <c r="AB65" s="7" t="s">
        <v>67</v>
      </c>
      <c r="AC65" s="7" t="s">
        <v>120</v>
      </c>
      <c r="AD65" s="10" t="s">
        <v>66</v>
      </c>
      <c r="AE65" s="7" t="s">
        <v>112</v>
      </c>
      <c r="AF65" s="12">
        <v>44722</v>
      </c>
      <c r="AG65" s="12">
        <v>44812</v>
      </c>
      <c r="AH65" s="37"/>
      <c r="AI65" s="55">
        <v>20.204999999999998</v>
      </c>
      <c r="AJ65" s="7">
        <v>11118</v>
      </c>
      <c r="AO65" s="56">
        <v>45194</v>
      </c>
      <c r="AQ65" s="54"/>
      <c r="AR65" s="54"/>
      <c r="AS65" s="22"/>
    </row>
    <row r="66" spans="1:47" ht="32.1" customHeight="1" x14ac:dyDescent="0.25">
      <c r="A66" s="37" t="s">
        <v>364</v>
      </c>
      <c r="B66" s="7" t="s">
        <v>79</v>
      </c>
      <c r="C66" s="7" t="s">
        <v>311</v>
      </c>
      <c r="D66" s="7" t="s">
        <v>64</v>
      </c>
      <c r="E66" s="24" t="s">
        <v>365</v>
      </c>
      <c r="F66" s="7" t="s">
        <v>73</v>
      </c>
      <c r="G66" s="7" t="s">
        <v>66</v>
      </c>
      <c r="H66" s="7" t="s">
        <v>63</v>
      </c>
      <c r="I66" s="9" t="s">
        <v>66</v>
      </c>
      <c r="J66" s="9" t="s">
        <v>66</v>
      </c>
      <c r="K66" s="7" t="s">
        <v>85</v>
      </c>
      <c r="L66" s="9" t="s">
        <v>66</v>
      </c>
      <c r="M66" s="14" t="s">
        <v>366</v>
      </c>
      <c r="N66" s="9" t="s">
        <v>106</v>
      </c>
      <c r="O66" s="9" t="s">
        <v>67</v>
      </c>
      <c r="P66" s="9" t="s">
        <v>66</v>
      </c>
      <c r="Q66" s="7" t="s">
        <v>132</v>
      </c>
      <c r="R66" s="13">
        <v>1000000000</v>
      </c>
      <c r="S66" s="13">
        <v>1000000000</v>
      </c>
      <c r="T66" s="13" t="s">
        <v>67</v>
      </c>
      <c r="U66" s="13">
        <f>S66</f>
        <v>1000000000</v>
      </c>
      <c r="V66" s="13" t="s">
        <v>67</v>
      </c>
      <c r="W66" s="9" t="s">
        <v>67</v>
      </c>
      <c r="X66" s="9" t="s">
        <v>67</v>
      </c>
      <c r="Y66" s="7" t="s">
        <v>139</v>
      </c>
      <c r="Z66" s="7" t="s">
        <v>247</v>
      </c>
      <c r="AA66" s="13" t="s">
        <v>217</v>
      </c>
      <c r="AB66" s="7" t="s">
        <v>247</v>
      </c>
      <c r="AC66" s="7" t="s">
        <v>120</v>
      </c>
      <c r="AD66" s="13" t="s">
        <v>66</v>
      </c>
      <c r="AE66" s="7" t="s">
        <v>112</v>
      </c>
      <c r="AF66" s="12">
        <v>45064</v>
      </c>
      <c r="AG66" s="12">
        <v>45124</v>
      </c>
      <c r="AH66" s="37"/>
      <c r="AI66" s="11">
        <v>20.532</v>
      </c>
      <c r="AJ66" s="7">
        <v>71103</v>
      </c>
      <c r="AL66" s="7" t="s">
        <v>16</v>
      </c>
      <c r="AO66" s="56">
        <v>45194</v>
      </c>
      <c r="AQ66" s="54"/>
      <c r="AR66" s="54"/>
      <c r="AS66" s="22"/>
    </row>
    <row r="67" spans="1:47" ht="32.1" customHeight="1" x14ac:dyDescent="0.25">
      <c r="A67" s="37" t="s">
        <v>372</v>
      </c>
      <c r="B67" s="7" t="s">
        <v>79</v>
      </c>
      <c r="C67" s="7" t="s">
        <v>244</v>
      </c>
      <c r="D67" s="7" t="s">
        <v>64</v>
      </c>
      <c r="E67" s="8" t="s">
        <v>374</v>
      </c>
      <c r="F67" s="7" t="s">
        <v>73</v>
      </c>
      <c r="G67" s="7" t="s">
        <v>66</v>
      </c>
      <c r="H67" s="7" t="s">
        <v>61</v>
      </c>
      <c r="I67" s="9" t="s">
        <v>66</v>
      </c>
      <c r="J67" s="9" t="s">
        <v>66</v>
      </c>
      <c r="K67" s="7" t="s">
        <v>85</v>
      </c>
      <c r="L67" s="9" t="s">
        <v>106</v>
      </c>
      <c r="M67" s="7" t="s">
        <v>67</v>
      </c>
      <c r="N67" s="9" t="s">
        <v>67</v>
      </c>
      <c r="O67" s="9" t="s">
        <v>67</v>
      </c>
      <c r="P67" s="9" t="s">
        <v>106</v>
      </c>
      <c r="Q67" s="7" t="s">
        <v>132</v>
      </c>
      <c r="R67" s="19">
        <v>1487875000</v>
      </c>
      <c r="S67" s="19">
        <v>1487875000</v>
      </c>
      <c r="T67" s="19" t="s">
        <v>67</v>
      </c>
      <c r="U67" s="19" t="s">
        <v>67</v>
      </c>
      <c r="V67" s="19" t="s">
        <v>67</v>
      </c>
      <c r="W67" s="9" t="s">
        <v>67</v>
      </c>
      <c r="X67" s="9" t="s">
        <v>67</v>
      </c>
      <c r="Y67" s="7" t="s">
        <v>139</v>
      </c>
      <c r="Z67" s="7" t="s">
        <v>375</v>
      </c>
      <c r="AA67" s="19"/>
      <c r="AB67" s="7" t="s">
        <v>247</v>
      </c>
      <c r="AC67" s="7" t="s">
        <v>142</v>
      </c>
      <c r="AD67" s="19" t="s">
        <v>110</v>
      </c>
      <c r="AE67" s="7" t="s">
        <v>112</v>
      </c>
      <c r="AF67" s="12">
        <v>44682</v>
      </c>
      <c r="AG67" s="12">
        <v>44774</v>
      </c>
      <c r="AH67" s="37"/>
      <c r="AI67" s="21">
        <v>20.224</v>
      </c>
      <c r="AJ67" s="7">
        <v>11113</v>
      </c>
      <c r="AL67" s="7" t="s">
        <v>373</v>
      </c>
      <c r="AM67" s="7">
        <v>23</v>
      </c>
      <c r="AN67" s="7">
        <v>204</v>
      </c>
      <c r="AO67" s="56">
        <v>45194</v>
      </c>
      <c r="AQ67" s="54"/>
      <c r="AR67" s="54"/>
      <c r="AS67" s="22"/>
    </row>
    <row r="68" spans="1:47" ht="32.1" customHeight="1" x14ac:dyDescent="0.25">
      <c r="A68" s="37" t="s">
        <v>452</v>
      </c>
      <c r="B68" s="7" t="s">
        <v>79</v>
      </c>
      <c r="C68" s="7" t="s">
        <v>244</v>
      </c>
      <c r="D68" s="7" t="s">
        <v>64</v>
      </c>
      <c r="E68" s="8" t="s">
        <v>453</v>
      </c>
      <c r="F68" s="7" t="s">
        <v>73</v>
      </c>
      <c r="G68" s="7" t="s">
        <v>66</v>
      </c>
      <c r="H68" s="7" t="s">
        <v>61</v>
      </c>
      <c r="I68" s="9" t="s">
        <v>106</v>
      </c>
      <c r="J68" s="9" t="s">
        <v>66</v>
      </c>
      <c r="K68" s="7" t="s">
        <v>85</v>
      </c>
      <c r="L68" s="9" t="s">
        <v>106</v>
      </c>
      <c r="M68" s="46" t="s">
        <v>67</v>
      </c>
      <c r="N68" s="9" t="s">
        <v>67</v>
      </c>
      <c r="O68" s="9" t="s">
        <v>67</v>
      </c>
      <c r="P68" s="9" t="s">
        <v>106</v>
      </c>
      <c r="Q68" s="7" t="s">
        <v>108</v>
      </c>
      <c r="R68" s="19" t="s">
        <v>67</v>
      </c>
      <c r="S68" s="32">
        <v>1250000000</v>
      </c>
      <c r="T68" s="19" t="s">
        <v>67</v>
      </c>
      <c r="U68" s="19" t="s">
        <v>67</v>
      </c>
      <c r="V68" s="19" t="s">
        <v>67</v>
      </c>
      <c r="W68" s="9" t="s">
        <v>67</v>
      </c>
      <c r="X68" s="9" t="s">
        <v>67</v>
      </c>
      <c r="Y68" s="7" t="s">
        <v>139</v>
      </c>
      <c r="Z68" s="7" t="s">
        <v>247</v>
      </c>
      <c r="AA68" s="19"/>
      <c r="AB68" s="7" t="s">
        <v>247</v>
      </c>
      <c r="AC68" s="7" t="s">
        <v>142</v>
      </c>
      <c r="AD68" s="19" t="s">
        <v>66</v>
      </c>
      <c r="AE68" s="9" t="s">
        <v>67</v>
      </c>
      <c r="AF68" s="9" t="s">
        <v>67</v>
      </c>
      <c r="AG68" s="9" t="s">
        <v>67</v>
      </c>
      <c r="AH68" s="37"/>
      <c r="AI68" s="11">
        <v>20.204999999999998</v>
      </c>
      <c r="AJ68" s="7" t="s">
        <v>687</v>
      </c>
      <c r="AL68" s="7" t="s">
        <v>16</v>
      </c>
      <c r="AO68" s="56">
        <v>45201</v>
      </c>
      <c r="AQ68" s="54"/>
      <c r="AR68" s="54"/>
      <c r="AS68" s="22"/>
    </row>
    <row r="69" spans="1:47" s="39" customFormat="1" ht="32.1" customHeight="1" x14ac:dyDescent="0.25">
      <c r="A69" s="37" t="s">
        <v>471</v>
      </c>
      <c r="B69" s="7" t="s">
        <v>79</v>
      </c>
      <c r="C69" s="7" t="s">
        <v>265</v>
      </c>
      <c r="D69" s="7" t="s">
        <v>64</v>
      </c>
      <c r="E69" s="8" t="s">
        <v>732</v>
      </c>
      <c r="F69" s="7" t="s">
        <v>73</v>
      </c>
      <c r="G69" s="7" t="s">
        <v>66</v>
      </c>
      <c r="H69" s="7" t="s">
        <v>62</v>
      </c>
      <c r="I69" s="9" t="s">
        <v>66</v>
      </c>
      <c r="J69" s="9" t="s">
        <v>66</v>
      </c>
      <c r="K69" s="7" t="s">
        <v>85</v>
      </c>
      <c r="L69" s="9" t="s">
        <v>66</v>
      </c>
      <c r="M69" s="14">
        <v>0.4</v>
      </c>
      <c r="N69" s="9" t="s">
        <v>106</v>
      </c>
      <c r="O69" s="9" t="s">
        <v>67</v>
      </c>
      <c r="P69" s="9" t="s">
        <v>106</v>
      </c>
      <c r="Q69" s="7" t="s">
        <v>108</v>
      </c>
      <c r="R69" s="19">
        <f xml:space="preserve"> 4800000000 + 6000000000</f>
        <v>10800000000</v>
      </c>
      <c r="S69" s="19">
        <f xml:space="preserve"> 4800000000 + 3200000000</f>
        <v>8000000000</v>
      </c>
      <c r="T69" s="19" t="s">
        <v>67</v>
      </c>
      <c r="U69" s="19">
        <f>S69*0.25</f>
        <v>2000000000</v>
      </c>
      <c r="V69" s="19" t="s">
        <v>67</v>
      </c>
      <c r="W69" s="7" t="s">
        <v>66</v>
      </c>
      <c r="X69" s="9" t="s">
        <v>67</v>
      </c>
      <c r="Y69" s="7" t="s">
        <v>139</v>
      </c>
      <c r="Z69" s="7" t="s">
        <v>472</v>
      </c>
      <c r="AA69" s="10"/>
      <c r="AB69" s="9" t="s">
        <v>67</v>
      </c>
      <c r="AC69" s="7" t="s">
        <v>120</v>
      </c>
      <c r="AD69" s="10" t="s">
        <v>66</v>
      </c>
      <c r="AE69" s="7" t="s">
        <v>112</v>
      </c>
      <c r="AF69" s="12">
        <v>45099</v>
      </c>
      <c r="AG69" s="12">
        <v>45159</v>
      </c>
      <c r="AH69" s="37"/>
      <c r="AI69" s="21">
        <v>20.934000000000001</v>
      </c>
      <c r="AJ69" s="7">
        <v>11110</v>
      </c>
      <c r="AK69" s="7"/>
      <c r="AL69" s="7"/>
      <c r="AM69" s="7">
        <v>23</v>
      </c>
      <c r="AN69" s="7">
        <v>117</v>
      </c>
      <c r="AO69" s="56">
        <v>45201</v>
      </c>
      <c r="AP69"/>
      <c r="AQ69" s="54"/>
      <c r="AR69" s="54"/>
      <c r="AS69" s="22"/>
      <c r="AT69"/>
      <c r="AU69" s="36"/>
    </row>
    <row r="70" spans="1:47" ht="32.1" customHeight="1" x14ac:dyDescent="0.25">
      <c r="A70" s="37" t="s">
        <v>481</v>
      </c>
      <c r="B70" s="7" t="s">
        <v>79</v>
      </c>
      <c r="C70" s="7" t="s">
        <v>311</v>
      </c>
      <c r="D70" s="7" t="s">
        <v>64</v>
      </c>
      <c r="E70" s="8" t="s">
        <v>482</v>
      </c>
      <c r="F70" s="7" t="s">
        <v>73</v>
      </c>
      <c r="G70" s="7" t="s">
        <v>66</v>
      </c>
      <c r="H70" s="7" t="s">
        <v>63</v>
      </c>
      <c r="I70" s="9" t="s">
        <v>66</v>
      </c>
      <c r="J70" s="9" t="s">
        <v>66</v>
      </c>
      <c r="K70" s="7" t="s">
        <v>85</v>
      </c>
      <c r="L70" s="9" t="s">
        <v>106</v>
      </c>
      <c r="M70" s="9" t="s">
        <v>67</v>
      </c>
      <c r="N70" s="9" t="s">
        <v>67</v>
      </c>
      <c r="O70" s="9" t="s">
        <v>67</v>
      </c>
      <c r="P70" s="9" t="s">
        <v>106</v>
      </c>
      <c r="Q70" s="7" t="s">
        <v>132</v>
      </c>
      <c r="R70" s="10">
        <v>137437828</v>
      </c>
      <c r="S70" s="10">
        <v>137437828</v>
      </c>
      <c r="T70" s="10" t="s">
        <v>67</v>
      </c>
      <c r="U70" s="10">
        <f>S70</f>
        <v>137437828</v>
      </c>
      <c r="V70" s="10" t="s">
        <v>67</v>
      </c>
      <c r="W70" s="9" t="s">
        <v>67</v>
      </c>
      <c r="X70" s="9" t="s">
        <v>67</v>
      </c>
      <c r="Y70" s="7" t="s">
        <v>139</v>
      </c>
      <c r="Z70" s="7" t="s">
        <v>483</v>
      </c>
      <c r="AB70" s="7" t="s">
        <v>247</v>
      </c>
      <c r="AC70" s="7" t="s">
        <v>142</v>
      </c>
      <c r="AD70" s="10" t="s">
        <v>110</v>
      </c>
      <c r="AE70" s="9" t="s">
        <v>67</v>
      </c>
      <c r="AF70" s="9" t="s">
        <v>67</v>
      </c>
      <c r="AG70" s="9" t="s">
        <v>67</v>
      </c>
      <c r="AH70" s="37"/>
      <c r="AI70" s="3" t="s">
        <v>67</v>
      </c>
      <c r="AJ70" s="7">
        <v>30017</v>
      </c>
      <c r="AL70" s="7" t="s">
        <v>16</v>
      </c>
      <c r="AM70" s="7">
        <v>49</v>
      </c>
      <c r="AN70" s="7">
        <v>5311</v>
      </c>
      <c r="AO70" s="56">
        <v>45201</v>
      </c>
      <c r="AQ70" s="54"/>
      <c r="AR70" s="54"/>
      <c r="AS70" s="22"/>
    </row>
    <row r="71" spans="1:47" s="39" customFormat="1" ht="32.1" customHeight="1" x14ac:dyDescent="0.25">
      <c r="A71" s="37" t="s">
        <v>484</v>
      </c>
      <c r="B71" s="7" t="s">
        <v>79</v>
      </c>
      <c r="C71" s="7" t="s">
        <v>311</v>
      </c>
      <c r="D71" s="7" t="s">
        <v>64</v>
      </c>
      <c r="E71" s="8" t="s">
        <v>485</v>
      </c>
      <c r="F71" s="7" t="s">
        <v>73</v>
      </c>
      <c r="G71" s="7" t="s">
        <v>66</v>
      </c>
      <c r="H71" s="7" t="s">
        <v>63</v>
      </c>
      <c r="I71" s="9" t="s">
        <v>66</v>
      </c>
      <c r="J71" s="9" t="s">
        <v>66</v>
      </c>
      <c r="K71" s="7" t="s">
        <v>85</v>
      </c>
      <c r="L71" s="9" t="s">
        <v>106</v>
      </c>
      <c r="M71" s="9" t="s">
        <v>67</v>
      </c>
      <c r="N71" s="9" t="s">
        <v>67</v>
      </c>
      <c r="O71" s="9" t="s">
        <v>67</v>
      </c>
      <c r="P71" s="9" t="s">
        <v>106</v>
      </c>
      <c r="Q71" s="7" t="s">
        <v>431</v>
      </c>
      <c r="R71" s="20">
        <v>77881436</v>
      </c>
      <c r="S71" s="20">
        <v>77881436</v>
      </c>
      <c r="T71" s="20" t="s">
        <v>67</v>
      </c>
      <c r="U71" s="20">
        <f>S71</f>
        <v>77881436</v>
      </c>
      <c r="V71" s="20" t="s">
        <v>67</v>
      </c>
      <c r="W71" s="9" t="s">
        <v>67</v>
      </c>
      <c r="X71" s="9" t="s">
        <v>67</v>
      </c>
      <c r="Y71" s="7" t="s">
        <v>139</v>
      </c>
      <c r="Z71" s="7" t="s">
        <v>486</v>
      </c>
      <c r="AA71" s="20"/>
      <c r="AB71" s="7" t="s">
        <v>247</v>
      </c>
      <c r="AC71" s="7" t="s">
        <v>142</v>
      </c>
      <c r="AD71" s="20" t="s">
        <v>110</v>
      </c>
      <c r="AE71" s="9" t="s">
        <v>67</v>
      </c>
      <c r="AF71" s="9" t="s">
        <v>67</v>
      </c>
      <c r="AG71" s="9" t="s">
        <v>67</v>
      </c>
      <c r="AH71" s="37"/>
      <c r="AI71" s="11">
        <v>20.509</v>
      </c>
      <c r="AJ71" s="7">
        <v>30017</v>
      </c>
      <c r="AK71" s="7"/>
      <c r="AL71" s="7" t="s">
        <v>16</v>
      </c>
      <c r="AM71" s="7">
        <v>49</v>
      </c>
      <c r="AN71" s="7" t="s">
        <v>688</v>
      </c>
      <c r="AO71" s="56">
        <v>45201</v>
      </c>
      <c r="AP71"/>
      <c r="AQ71" s="54"/>
      <c r="AR71" s="54"/>
      <c r="AS71" s="22"/>
      <c r="AT71"/>
      <c r="AU71" s="36"/>
    </row>
    <row r="72" spans="1:47" ht="32.1" customHeight="1" x14ac:dyDescent="0.25">
      <c r="A72" s="40" t="s">
        <v>508</v>
      </c>
      <c r="B72" s="7" t="s">
        <v>79</v>
      </c>
      <c r="C72" s="7" t="s">
        <v>244</v>
      </c>
      <c r="D72" s="7" t="s">
        <v>64</v>
      </c>
      <c r="E72" s="8" t="s">
        <v>695</v>
      </c>
      <c r="F72" s="7" t="s">
        <v>73</v>
      </c>
      <c r="G72" s="7" t="s">
        <v>66</v>
      </c>
      <c r="H72" s="7" t="s">
        <v>61</v>
      </c>
      <c r="I72" s="9" t="s">
        <v>106</v>
      </c>
      <c r="J72" s="9" t="s">
        <v>66</v>
      </c>
      <c r="K72" s="7" t="s">
        <v>85</v>
      </c>
      <c r="L72" s="9" t="s">
        <v>106</v>
      </c>
      <c r="M72" s="46" t="s">
        <v>67</v>
      </c>
      <c r="N72" s="9" t="s">
        <v>67</v>
      </c>
      <c r="O72" s="7" t="s">
        <v>510</v>
      </c>
      <c r="P72" s="9" t="s">
        <v>66</v>
      </c>
      <c r="Q72" s="7" t="s">
        <v>108</v>
      </c>
      <c r="R72" s="10" t="s">
        <v>67</v>
      </c>
      <c r="S72" s="19">
        <v>27500000000</v>
      </c>
      <c r="T72" s="19" t="s">
        <v>67</v>
      </c>
      <c r="U72" s="19" t="s">
        <v>67</v>
      </c>
      <c r="V72" s="19" t="s">
        <v>67</v>
      </c>
      <c r="W72" s="9" t="s">
        <v>67</v>
      </c>
      <c r="X72" s="9" t="s">
        <v>67</v>
      </c>
      <c r="Y72" s="7" t="s">
        <v>139</v>
      </c>
      <c r="Z72" s="7" t="s">
        <v>247</v>
      </c>
      <c r="AB72" s="7" t="s">
        <v>247</v>
      </c>
      <c r="AC72" s="7" t="s">
        <v>142</v>
      </c>
      <c r="AD72" s="10" t="s">
        <v>66</v>
      </c>
      <c r="AE72" s="9" t="s">
        <v>67</v>
      </c>
      <c r="AF72" s="9" t="s">
        <v>67</v>
      </c>
      <c r="AG72" s="9" t="s">
        <v>67</v>
      </c>
      <c r="AH72" s="40"/>
      <c r="AI72" s="9" t="s">
        <v>67</v>
      </c>
      <c r="AJ72" s="7" t="s">
        <v>509</v>
      </c>
      <c r="AO72" s="56">
        <v>45201</v>
      </c>
      <c r="AQ72" s="54"/>
      <c r="AR72" s="54"/>
      <c r="AS72" s="22"/>
    </row>
    <row r="73" spans="1:47" ht="32.1" customHeight="1" x14ac:dyDescent="0.25">
      <c r="A73" s="40" t="s">
        <v>511</v>
      </c>
      <c r="B73" s="7" t="s">
        <v>79</v>
      </c>
      <c r="C73" s="7" t="s">
        <v>265</v>
      </c>
      <c r="D73" s="7" t="s">
        <v>64</v>
      </c>
      <c r="E73" s="8" t="s">
        <v>513</v>
      </c>
      <c r="F73" s="7" t="s">
        <v>73</v>
      </c>
      <c r="G73" s="7" t="s">
        <v>66</v>
      </c>
      <c r="H73" s="7" t="s">
        <v>62</v>
      </c>
      <c r="I73" s="9" t="s">
        <v>66</v>
      </c>
      <c r="J73" s="9" t="s">
        <v>66</v>
      </c>
      <c r="K73" s="7" t="s">
        <v>85</v>
      </c>
      <c r="L73" s="9" t="s">
        <v>66</v>
      </c>
      <c r="M73" s="14">
        <v>0.2</v>
      </c>
      <c r="N73" s="9" t="s">
        <v>66</v>
      </c>
      <c r="O73" s="7" t="s">
        <v>515</v>
      </c>
      <c r="P73" s="9" t="s">
        <v>106</v>
      </c>
      <c r="Q73" s="7" t="s">
        <v>132</v>
      </c>
      <c r="R73" s="19">
        <v>7500000000</v>
      </c>
      <c r="S73" s="19">
        <v>7500000000</v>
      </c>
      <c r="T73" s="19" t="s">
        <v>67</v>
      </c>
      <c r="U73" s="19">
        <f>S73*0.5</f>
        <v>3750000000</v>
      </c>
      <c r="V73" s="19" t="s">
        <v>67</v>
      </c>
      <c r="W73" s="7" t="s">
        <v>66</v>
      </c>
      <c r="X73" s="9" t="s">
        <v>67</v>
      </c>
      <c r="Y73" s="7" t="s">
        <v>139</v>
      </c>
      <c r="Z73" s="7" t="s">
        <v>514</v>
      </c>
      <c r="AB73" s="9" t="s">
        <v>67</v>
      </c>
      <c r="AC73" s="7" t="s">
        <v>120</v>
      </c>
      <c r="AD73" s="10" t="s">
        <v>66</v>
      </c>
      <c r="AE73" s="7" t="s">
        <v>112</v>
      </c>
      <c r="AF73" s="22">
        <v>44895</v>
      </c>
      <c r="AG73" s="12">
        <v>44985</v>
      </c>
      <c r="AH73" s="40"/>
      <c r="AI73" s="44">
        <v>20.933</v>
      </c>
      <c r="AJ73" s="7">
        <v>21202</v>
      </c>
      <c r="AL73" s="36" t="s">
        <v>512</v>
      </c>
      <c r="AM73" s="7">
        <v>49</v>
      </c>
      <c r="AN73" s="7">
        <v>6702</v>
      </c>
      <c r="AO73" s="56">
        <v>45201</v>
      </c>
      <c r="AQ73" s="54"/>
      <c r="AR73" s="54"/>
      <c r="AS73" s="22"/>
    </row>
    <row r="74" spans="1:47" s="39" customFormat="1" ht="32.1" customHeight="1" x14ac:dyDescent="0.25">
      <c r="A74" s="40" t="s">
        <v>516</v>
      </c>
      <c r="B74" s="7" t="s">
        <v>79</v>
      </c>
      <c r="C74" s="7" t="s">
        <v>265</v>
      </c>
      <c r="D74" s="7" t="s">
        <v>64</v>
      </c>
      <c r="E74" s="8" t="s">
        <v>517</v>
      </c>
      <c r="F74" s="7" t="s">
        <v>73</v>
      </c>
      <c r="G74" s="7" t="s">
        <v>66</v>
      </c>
      <c r="H74" s="7" t="s">
        <v>62</v>
      </c>
      <c r="I74" s="9" t="s">
        <v>66</v>
      </c>
      <c r="J74" s="9" t="s">
        <v>66</v>
      </c>
      <c r="K74" s="7" t="s">
        <v>85</v>
      </c>
      <c r="L74" s="9" t="s">
        <v>66</v>
      </c>
      <c r="M74" s="14">
        <v>0.2</v>
      </c>
      <c r="N74" s="9" t="s">
        <v>106</v>
      </c>
      <c r="O74" s="9" t="s">
        <v>67</v>
      </c>
      <c r="P74" s="9" t="s">
        <v>66</v>
      </c>
      <c r="Q74" s="7" t="s">
        <v>132</v>
      </c>
      <c r="R74" s="13">
        <v>1000000000</v>
      </c>
      <c r="S74" s="13">
        <v>5000000000</v>
      </c>
      <c r="T74" s="13" t="s">
        <v>67</v>
      </c>
      <c r="U74" s="13" t="s">
        <v>67</v>
      </c>
      <c r="V74" s="13" t="s">
        <v>67</v>
      </c>
      <c r="W74" s="7" t="s">
        <v>66</v>
      </c>
      <c r="X74" s="7" t="s">
        <v>170</v>
      </c>
      <c r="Y74" s="7" t="s">
        <v>139</v>
      </c>
      <c r="Z74" s="7" t="s">
        <v>518</v>
      </c>
      <c r="AA74" s="10"/>
      <c r="AB74" s="9" t="s">
        <v>67</v>
      </c>
      <c r="AC74" s="7" t="s">
        <v>120</v>
      </c>
      <c r="AD74" s="10" t="s">
        <v>66</v>
      </c>
      <c r="AE74" s="7" t="s">
        <v>112</v>
      </c>
      <c r="AF74" s="12">
        <v>45015</v>
      </c>
      <c r="AG74" s="12">
        <v>45117</v>
      </c>
      <c r="AH74" s="40"/>
      <c r="AI74" s="44">
        <v>20.939</v>
      </c>
      <c r="AJ74" s="7">
        <v>24112</v>
      </c>
      <c r="AK74" s="7"/>
      <c r="AL74" s="7"/>
      <c r="AM74" s="7"/>
      <c r="AN74" s="7"/>
      <c r="AO74" s="56">
        <v>45201</v>
      </c>
      <c r="AP74"/>
      <c r="AQ74" s="54"/>
      <c r="AR74" s="54"/>
      <c r="AS74" s="22"/>
      <c r="AT74"/>
      <c r="AU74" s="36"/>
    </row>
    <row r="75" spans="1:47" ht="32.1" customHeight="1" x14ac:dyDescent="0.25">
      <c r="A75" s="37" t="s">
        <v>527</v>
      </c>
      <c r="B75" s="7" t="s">
        <v>79</v>
      </c>
      <c r="C75" s="7" t="s">
        <v>528</v>
      </c>
      <c r="D75" s="7" t="s">
        <v>64</v>
      </c>
      <c r="E75" s="8" t="s">
        <v>529</v>
      </c>
      <c r="F75" s="7" t="s">
        <v>73</v>
      </c>
      <c r="G75" s="7" t="s">
        <v>66</v>
      </c>
      <c r="H75" s="7" t="s">
        <v>62</v>
      </c>
      <c r="I75" s="9" t="s">
        <v>66</v>
      </c>
      <c r="J75" s="9" t="s">
        <v>66</v>
      </c>
      <c r="K75" s="7" t="s">
        <v>85</v>
      </c>
      <c r="L75" s="9" t="s">
        <v>66</v>
      </c>
      <c r="M75" s="14">
        <v>0.2</v>
      </c>
      <c r="N75" s="9" t="s">
        <v>106</v>
      </c>
      <c r="O75" s="9" t="s">
        <v>67</v>
      </c>
      <c r="P75" s="9" t="s">
        <v>66</v>
      </c>
      <c r="Q75" s="7" t="s">
        <v>132</v>
      </c>
      <c r="R75" s="19">
        <v>2500000000</v>
      </c>
      <c r="S75" s="13">
        <v>3000000000</v>
      </c>
      <c r="T75" s="13" t="s">
        <v>67</v>
      </c>
      <c r="U75" s="10">
        <f>S75*0.1</f>
        <v>300000000</v>
      </c>
      <c r="V75" s="10">
        <f>S75*0.1</f>
        <v>300000000</v>
      </c>
      <c r="W75" s="7" t="s">
        <v>66</v>
      </c>
      <c r="X75" s="9" t="s">
        <v>67</v>
      </c>
      <c r="Y75" s="7" t="s">
        <v>139</v>
      </c>
      <c r="Z75" s="7" t="s">
        <v>530</v>
      </c>
      <c r="AB75" s="9" t="s">
        <v>67</v>
      </c>
      <c r="AC75" s="7" t="s">
        <v>120</v>
      </c>
      <c r="AD75" s="10" t="s">
        <v>66</v>
      </c>
      <c r="AE75" s="7" t="s">
        <v>112</v>
      </c>
      <c r="AF75" s="12">
        <v>44748</v>
      </c>
      <c r="AG75" s="12">
        <v>44838</v>
      </c>
      <c r="AH75" s="37"/>
      <c r="AI75" s="11">
        <v>20.327000000000002</v>
      </c>
      <c r="AJ75" s="7">
        <v>22305</v>
      </c>
      <c r="AO75" s="56">
        <v>45201</v>
      </c>
      <c r="AQ75" s="54"/>
      <c r="AR75" s="54"/>
      <c r="AS75" s="22"/>
    </row>
    <row r="76" spans="1:47" ht="32.1" customHeight="1" x14ac:dyDescent="0.25">
      <c r="A76" s="37" t="s">
        <v>537</v>
      </c>
      <c r="B76" s="7" t="s">
        <v>79</v>
      </c>
      <c r="C76" s="7" t="s">
        <v>265</v>
      </c>
      <c r="D76" s="7" t="s">
        <v>64</v>
      </c>
      <c r="E76" s="8" t="s">
        <v>538</v>
      </c>
      <c r="F76" s="7" t="s">
        <v>73</v>
      </c>
      <c r="G76" s="7" t="s">
        <v>66</v>
      </c>
      <c r="H76" s="7" t="s">
        <v>63</v>
      </c>
      <c r="I76" s="9" t="s">
        <v>66</v>
      </c>
      <c r="J76" s="9" t="s">
        <v>66</v>
      </c>
      <c r="K76" s="7" t="s">
        <v>85</v>
      </c>
      <c r="L76" s="9" t="s">
        <v>66</v>
      </c>
      <c r="M76" s="15">
        <v>0.2</v>
      </c>
      <c r="N76" s="9" t="s">
        <v>66</v>
      </c>
      <c r="O76" s="7" t="s">
        <v>540</v>
      </c>
      <c r="P76" s="9" t="s">
        <v>66</v>
      </c>
      <c r="Q76" s="7" t="s">
        <v>108</v>
      </c>
      <c r="R76" s="13">
        <v>2000000000</v>
      </c>
      <c r="S76" s="13">
        <v>2000000000</v>
      </c>
      <c r="T76" s="32" t="s">
        <v>67</v>
      </c>
      <c r="U76" s="32">
        <f>S76</f>
        <v>2000000000</v>
      </c>
      <c r="V76" s="32" t="s">
        <v>67</v>
      </c>
      <c r="W76" s="9" t="s">
        <v>67</v>
      </c>
      <c r="X76" s="9" t="s">
        <v>67</v>
      </c>
      <c r="Y76" s="7" t="s">
        <v>139</v>
      </c>
      <c r="Z76" s="7" t="s">
        <v>539</v>
      </c>
      <c r="AA76" s="13"/>
      <c r="AB76" s="7" t="s">
        <v>67</v>
      </c>
      <c r="AC76" s="7" t="s">
        <v>120</v>
      </c>
      <c r="AD76" s="13" t="s">
        <v>110</v>
      </c>
      <c r="AE76" s="7" t="s">
        <v>112</v>
      </c>
      <c r="AF76" s="12">
        <v>45103</v>
      </c>
      <c r="AG76" s="12">
        <v>45159</v>
      </c>
      <c r="AH76" s="37"/>
      <c r="AI76" s="11">
        <v>20.937999999999999</v>
      </c>
      <c r="AJ76" s="7">
        <v>11132</v>
      </c>
      <c r="AL76" s="7" t="s">
        <v>16</v>
      </c>
      <c r="AM76" s="7">
        <v>23</v>
      </c>
      <c r="AN76" s="7">
        <v>173</v>
      </c>
      <c r="AO76" s="56">
        <v>45203</v>
      </c>
      <c r="AQ76" s="54"/>
      <c r="AR76" s="54"/>
      <c r="AS76" s="22"/>
    </row>
    <row r="77" spans="1:47" s="39" customFormat="1" ht="32.1" customHeight="1" x14ac:dyDescent="0.25">
      <c r="A77" s="37" t="s">
        <v>546</v>
      </c>
      <c r="B77" s="7" t="s">
        <v>79</v>
      </c>
      <c r="C77" s="7" t="s">
        <v>244</v>
      </c>
      <c r="D77" s="7" t="s">
        <v>64</v>
      </c>
      <c r="E77" s="8" t="s">
        <v>547</v>
      </c>
      <c r="F77" s="7" t="s">
        <v>73</v>
      </c>
      <c r="G77" s="7" t="s">
        <v>66</v>
      </c>
      <c r="H77" s="7" t="s">
        <v>62</v>
      </c>
      <c r="I77" s="9" t="s">
        <v>66</v>
      </c>
      <c r="J77" s="9" t="s">
        <v>66</v>
      </c>
      <c r="K77" s="7" t="s">
        <v>85</v>
      </c>
      <c r="L77" s="9" t="s">
        <v>66</v>
      </c>
      <c r="M77" s="15">
        <v>0.2</v>
      </c>
      <c r="N77" s="9" t="s">
        <v>106</v>
      </c>
      <c r="O77" s="9" t="s">
        <v>67</v>
      </c>
      <c r="P77" s="9" t="s">
        <v>66</v>
      </c>
      <c r="Q77" s="7" t="s">
        <v>108</v>
      </c>
      <c r="R77" s="32">
        <v>1250000000</v>
      </c>
      <c r="S77" s="32">
        <v>1250000000</v>
      </c>
      <c r="T77" s="32" t="s">
        <v>67</v>
      </c>
      <c r="U77" s="19" t="s">
        <v>67</v>
      </c>
      <c r="V77" s="19" t="s">
        <v>67</v>
      </c>
      <c r="W77" s="7" t="s">
        <v>66</v>
      </c>
      <c r="X77" s="7" t="s">
        <v>228</v>
      </c>
      <c r="Y77" s="7" t="s">
        <v>139</v>
      </c>
      <c r="Z77" s="7" t="s">
        <v>548</v>
      </c>
      <c r="AA77" s="19"/>
      <c r="AB77" s="9" t="s">
        <v>67</v>
      </c>
      <c r="AC77" s="7" t="s">
        <v>120</v>
      </c>
      <c r="AD77" s="19" t="s">
        <v>110</v>
      </c>
      <c r="AE77" s="7" t="s">
        <v>112</v>
      </c>
      <c r="AF77" s="12">
        <v>44999</v>
      </c>
      <c r="AG77" s="12">
        <v>45090</v>
      </c>
      <c r="AH77" s="37"/>
      <c r="AI77" s="21">
        <v>20.204999999999998</v>
      </c>
      <c r="AJ77" s="7">
        <v>11401</v>
      </c>
      <c r="AK77" s="7"/>
      <c r="AL77" s="7" t="s">
        <v>16</v>
      </c>
      <c r="AM77" s="7">
        <v>23</v>
      </c>
      <c r="AN77" s="7">
        <v>151</v>
      </c>
      <c r="AO77" s="56">
        <v>45204</v>
      </c>
      <c r="AP77"/>
      <c r="AQ77" s="54"/>
      <c r="AR77" s="54"/>
      <c r="AS77" s="22"/>
      <c r="AT77"/>
      <c r="AU77" s="36"/>
    </row>
    <row r="78" spans="1:47" ht="32.1" customHeight="1" x14ac:dyDescent="0.25">
      <c r="A78" s="40" t="s">
        <v>552</v>
      </c>
      <c r="B78" s="7" t="s">
        <v>79</v>
      </c>
      <c r="C78" s="7" t="s">
        <v>329</v>
      </c>
      <c r="D78" s="7" t="s">
        <v>64</v>
      </c>
      <c r="E78" s="8" t="s">
        <v>553</v>
      </c>
      <c r="F78" s="7" t="s">
        <v>73</v>
      </c>
      <c r="G78" s="7" t="s">
        <v>66</v>
      </c>
      <c r="H78" s="7" t="s">
        <v>62</v>
      </c>
      <c r="I78" s="9" t="s">
        <v>66</v>
      </c>
      <c r="J78" s="9" t="s">
        <v>66</v>
      </c>
      <c r="K78" s="7" t="s">
        <v>85</v>
      </c>
      <c r="L78" s="9" t="s">
        <v>66</v>
      </c>
      <c r="M78" s="14">
        <v>0.2</v>
      </c>
      <c r="N78" s="9" t="s">
        <v>106</v>
      </c>
      <c r="O78" s="9" t="s">
        <v>67</v>
      </c>
      <c r="P78" s="9" t="s">
        <v>106</v>
      </c>
      <c r="Q78" s="7" t="s">
        <v>108</v>
      </c>
      <c r="R78" s="10">
        <v>300000000</v>
      </c>
      <c r="S78" s="10">
        <v>300000000</v>
      </c>
      <c r="T78" s="10" t="s">
        <v>67</v>
      </c>
      <c r="U78" s="10">
        <f>S78*0.2</f>
        <v>60000000</v>
      </c>
      <c r="V78" s="10" t="s">
        <v>67</v>
      </c>
      <c r="W78" s="9" t="s">
        <v>67</v>
      </c>
      <c r="X78" s="9" t="s">
        <v>67</v>
      </c>
      <c r="Y78" s="7" t="s">
        <v>139</v>
      </c>
      <c r="Z78" s="7" t="s">
        <v>554</v>
      </c>
      <c r="AB78" s="9" t="s">
        <v>67</v>
      </c>
      <c r="AC78" s="7" t="s">
        <v>120</v>
      </c>
      <c r="AD78" s="10" t="s">
        <v>66</v>
      </c>
      <c r="AE78" s="7" t="s">
        <v>112</v>
      </c>
      <c r="AF78" s="12">
        <v>44823</v>
      </c>
      <c r="AG78" s="12">
        <v>44883</v>
      </c>
      <c r="AH78" s="40"/>
      <c r="AI78" s="43" t="s">
        <v>555</v>
      </c>
      <c r="AJ78" s="7">
        <v>13006</v>
      </c>
      <c r="AO78" s="56">
        <v>45204</v>
      </c>
      <c r="AQ78" s="54"/>
      <c r="AR78" s="54"/>
      <c r="AS78" s="22"/>
    </row>
    <row r="79" spans="1:47" ht="32.1" customHeight="1" x14ac:dyDescent="0.25">
      <c r="A79" s="37" t="s">
        <v>560</v>
      </c>
      <c r="B79" s="7" t="s">
        <v>79</v>
      </c>
      <c r="C79" s="7" t="s">
        <v>311</v>
      </c>
      <c r="D79" s="7" t="s">
        <v>64</v>
      </c>
      <c r="E79" s="8" t="s">
        <v>561</v>
      </c>
      <c r="F79" s="7" t="s">
        <v>73</v>
      </c>
      <c r="G79" s="7" t="s">
        <v>66</v>
      </c>
      <c r="H79" s="7" t="s">
        <v>63</v>
      </c>
      <c r="I79" s="9" t="s">
        <v>66</v>
      </c>
      <c r="J79" s="9" t="s">
        <v>66</v>
      </c>
      <c r="K79" s="9" t="s">
        <v>85</v>
      </c>
      <c r="L79" s="9" t="s">
        <v>106</v>
      </c>
      <c r="M79" s="7" t="s">
        <v>67</v>
      </c>
      <c r="N79" s="9" t="s">
        <v>67</v>
      </c>
      <c r="O79" s="9" t="s">
        <v>67</v>
      </c>
      <c r="P79" s="9" t="s">
        <v>106</v>
      </c>
      <c r="Q79" s="9" t="s">
        <v>67</v>
      </c>
      <c r="R79" s="20">
        <v>13743783</v>
      </c>
      <c r="S79" s="20">
        <v>13743783</v>
      </c>
      <c r="T79" s="20" t="s">
        <v>67</v>
      </c>
      <c r="U79" s="20">
        <f>S79</f>
        <v>13743783</v>
      </c>
      <c r="V79" s="20" t="s">
        <v>67</v>
      </c>
      <c r="W79" s="9" t="s">
        <v>67</v>
      </c>
      <c r="X79" s="9" t="s">
        <v>67</v>
      </c>
      <c r="Y79" s="7" t="s">
        <v>240</v>
      </c>
      <c r="Z79" s="7" t="s">
        <v>562</v>
      </c>
      <c r="AA79" s="20"/>
      <c r="AB79" s="9" t="s">
        <v>67</v>
      </c>
      <c r="AC79" s="7" t="s">
        <v>404</v>
      </c>
      <c r="AD79" s="20" t="s">
        <v>110</v>
      </c>
      <c r="AE79" s="7" t="s">
        <v>112</v>
      </c>
      <c r="AF79" s="12">
        <v>43677</v>
      </c>
      <c r="AG79" s="12">
        <v>43707</v>
      </c>
      <c r="AH79" s="37"/>
      <c r="AI79" s="11">
        <v>20.509</v>
      </c>
      <c r="AJ79" s="7" t="s">
        <v>698</v>
      </c>
      <c r="AL79" s="7" t="s">
        <v>16</v>
      </c>
      <c r="AM79" s="7">
        <v>49</v>
      </c>
      <c r="AN79" s="7" t="s">
        <v>688</v>
      </c>
      <c r="AO79" s="56">
        <v>45205</v>
      </c>
      <c r="AQ79" s="54"/>
      <c r="AR79" s="54"/>
      <c r="AS79" s="22"/>
    </row>
    <row r="80" spans="1:47" ht="32.1" customHeight="1" x14ac:dyDescent="0.25">
      <c r="A80" s="37" t="s">
        <v>641</v>
      </c>
      <c r="B80" s="7" t="s">
        <v>79</v>
      </c>
      <c r="C80" s="7" t="s">
        <v>642</v>
      </c>
      <c r="D80" s="7" t="s">
        <v>64</v>
      </c>
      <c r="E80" s="8" t="s">
        <v>644</v>
      </c>
      <c r="F80" s="7" t="s">
        <v>73</v>
      </c>
      <c r="G80" s="7" t="s">
        <v>66</v>
      </c>
      <c r="H80" s="7" t="s">
        <v>63</v>
      </c>
      <c r="I80" s="9" t="s">
        <v>66</v>
      </c>
      <c r="J80" s="9" t="s">
        <v>66</v>
      </c>
      <c r="K80" s="7" t="s">
        <v>85</v>
      </c>
      <c r="L80" s="9" t="s">
        <v>106</v>
      </c>
      <c r="M80" s="9" t="s">
        <v>67</v>
      </c>
      <c r="N80" s="9" t="s">
        <v>67</v>
      </c>
      <c r="O80" s="9" t="s">
        <v>67</v>
      </c>
      <c r="P80" s="9" t="s">
        <v>66</v>
      </c>
      <c r="Q80" s="7" t="s">
        <v>431</v>
      </c>
      <c r="R80" s="10">
        <v>10000000</v>
      </c>
      <c r="S80" s="10">
        <v>10000000</v>
      </c>
      <c r="T80" s="20" t="s">
        <v>67</v>
      </c>
      <c r="U80" s="20">
        <f>S80 - 1600000</f>
        <v>8400000</v>
      </c>
      <c r="V80" s="20">
        <f xml:space="preserve"> 1600000</f>
        <v>1600000</v>
      </c>
      <c r="W80" s="9" t="s">
        <v>67</v>
      </c>
      <c r="X80" s="9" t="s">
        <v>67</v>
      </c>
      <c r="Y80" s="7" t="s">
        <v>139</v>
      </c>
      <c r="Z80" s="7" t="s">
        <v>645</v>
      </c>
      <c r="AB80" s="9" t="s">
        <v>67</v>
      </c>
      <c r="AC80" s="7" t="s">
        <v>120</v>
      </c>
      <c r="AD80" s="10" t="s">
        <v>66</v>
      </c>
      <c r="AE80" s="7" t="s">
        <v>112</v>
      </c>
      <c r="AF80" s="35">
        <v>45091</v>
      </c>
      <c r="AG80" s="12">
        <v>45197</v>
      </c>
      <c r="AH80" s="37"/>
      <c r="AI80" s="21">
        <v>20.943000000000001</v>
      </c>
      <c r="AJ80" s="7">
        <v>21205</v>
      </c>
      <c r="AL80" s="7" t="s">
        <v>643</v>
      </c>
      <c r="AO80" s="56">
        <v>45210</v>
      </c>
      <c r="AQ80" s="54"/>
      <c r="AR80" s="54"/>
      <c r="AS80" s="22"/>
    </row>
    <row r="81" spans="1:51" ht="32.1" customHeight="1" x14ac:dyDescent="0.25">
      <c r="A81" s="40" t="s">
        <v>473</v>
      </c>
      <c r="B81" s="7" t="s">
        <v>79</v>
      </c>
      <c r="C81" s="7" t="s">
        <v>265</v>
      </c>
      <c r="D81" s="7" t="s">
        <v>64</v>
      </c>
      <c r="E81" s="8" t="s">
        <v>733</v>
      </c>
      <c r="F81" s="7" t="s">
        <v>73</v>
      </c>
      <c r="G81" s="7" t="s">
        <v>66</v>
      </c>
      <c r="H81" s="7" t="s">
        <v>62</v>
      </c>
      <c r="I81" s="9" t="s">
        <v>66</v>
      </c>
      <c r="J81" s="9" t="s">
        <v>66</v>
      </c>
      <c r="K81" s="7" t="s">
        <v>85</v>
      </c>
      <c r="L81" s="9" t="s">
        <v>66</v>
      </c>
      <c r="M81" s="14">
        <v>0.4</v>
      </c>
      <c r="N81" s="9" t="s">
        <v>106</v>
      </c>
      <c r="O81" s="9" t="s">
        <v>67</v>
      </c>
      <c r="P81" s="9" t="s">
        <v>66</v>
      </c>
      <c r="Q81" s="7" t="s">
        <v>108</v>
      </c>
      <c r="R81" s="13">
        <v>10000000000</v>
      </c>
      <c r="S81" s="13">
        <v>5000000000</v>
      </c>
      <c r="T81" s="13" t="s">
        <v>67</v>
      </c>
      <c r="U81" s="13" t="s">
        <v>67</v>
      </c>
      <c r="V81" s="13" t="s">
        <v>67</v>
      </c>
      <c r="W81" s="7" t="s">
        <v>66</v>
      </c>
      <c r="X81" s="9" t="s">
        <v>67</v>
      </c>
      <c r="Y81" s="7" t="s">
        <v>139</v>
      </c>
      <c r="Z81" s="7" t="s">
        <v>474</v>
      </c>
      <c r="AA81" s="10" t="s">
        <v>106</v>
      </c>
      <c r="AB81" s="9" t="s">
        <v>67</v>
      </c>
      <c r="AC81" s="7" t="s">
        <v>120</v>
      </c>
      <c r="AD81" s="10" t="s">
        <v>66</v>
      </c>
      <c r="AE81" s="7" t="s">
        <v>112</v>
      </c>
      <c r="AF81" s="12">
        <v>45099</v>
      </c>
      <c r="AG81" s="12">
        <v>45159</v>
      </c>
      <c r="AH81" s="40"/>
      <c r="AI81" s="44">
        <v>20.937000000000001</v>
      </c>
      <c r="AJ81" s="7">
        <v>21201</v>
      </c>
      <c r="AM81" s="7">
        <v>49</v>
      </c>
      <c r="AN81" s="7">
        <v>6701</v>
      </c>
      <c r="AO81" s="56">
        <v>45201</v>
      </c>
      <c r="AQ81" s="54"/>
      <c r="AR81" s="54"/>
      <c r="AS81" s="22"/>
    </row>
    <row r="82" spans="1:51" ht="32.1" customHeight="1" x14ac:dyDescent="0.25">
      <c r="A82" s="8" t="s">
        <v>206</v>
      </c>
      <c r="B82" s="7" t="s">
        <v>78</v>
      </c>
      <c r="C82" s="9" t="s">
        <v>67</v>
      </c>
      <c r="D82" s="7" t="s">
        <v>59</v>
      </c>
      <c r="E82" s="8" t="s">
        <v>207</v>
      </c>
      <c r="F82" s="7" t="s">
        <v>71</v>
      </c>
      <c r="G82" s="7" t="s">
        <v>66</v>
      </c>
      <c r="H82" s="7" t="s">
        <v>62</v>
      </c>
      <c r="I82" s="9" t="s">
        <v>66</v>
      </c>
      <c r="J82" s="9" t="s">
        <v>106</v>
      </c>
      <c r="K82" s="7" t="s">
        <v>85</v>
      </c>
      <c r="L82" s="9" t="s">
        <v>66</v>
      </c>
      <c r="M82" s="7" t="s">
        <v>209</v>
      </c>
      <c r="N82" s="9" t="s">
        <v>67</v>
      </c>
      <c r="O82" s="9" t="s">
        <v>67</v>
      </c>
      <c r="P82" s="9" t="s">
        <v>66</v>
      </c>
      <c r="Q82" s="9" t="s">
        <v>67</v>
      </c>
      <c r="R82" s="10">
        <v>250000000</v>
      </c>
      <c r="S82" s="10" t="s">
        <v>67</v>
      </c>
      <c r="T82" s="10" t="s">
        <v>67</v>
      </c>
      <c r="U82" s="10" t="s">
        <v>67</v>
      </c>
      <c r="V82" s="10" t="s">
        <v>67</v>
      </c>
      <c r="W82" s="9" t="s">
        <v>67</v>
      </c>
      <c r="X82" s="9" t="s">
        <v>67</v>
      </c>
      <c r="Y82" s="7" t="s">
        <v>129</v>
      </c>
      <c r="Z82" s="7" t="s">
        <v>208</v>
      </c>
      <c r="AA82" s="10" t="s">
        <v>67</v>
      </c>
      <c r="AB82" s="9" t="s">
        <v>67</v>
      </c>
      <c r="AC82" s="7" t="s">
        <v>120</v>
      </c>
      <c r="AD82" s="10" t="s">
        <v>67</v>
      </c>
      <c r="AE82" s="9" t="s">
        <v>67</v>
      </c>
      <c r="AF82" s="9" t="s">
        <v>67</v>
      </c>
      <c r="AG82" s="9" t="s">
        <v>67</v>
      </c>
      <c r="AI82" s="9" t="s">
        <v>67</v>
      </c>
      <c r="AJ82" s="7">
        <v>10622</v>
      </c>
      <c r="AL82" s="7" t="s">
        <v>16</v>
      </c>
      <c r="AO82" s="56">
        <v>45190</v>
      </c>
      <c r="AQ82" s="54"/>
      <c r="AR82" s="54"/>
      <c r="AS82" s="22"/>
    </row>
    <row r="83" spans="1:51" ht="32.1" customHeight="1" x14ac:dyDescent="0.25">
      <c r="A83" s="26" t="s">
        <v>123</v>
      </c>
      <c r="B83" s="7" t="s">
        <v>77</v>
      </c>
      <c r="C83" s="7" t="s">
        <v>124</v>
      </c>
      <c r="D83" s="7" t="s">
        <v>59</v>
      </c>
      <c r="E83" s="61" t="s">
        <v>754</v>
      </c>
      <c r="F83" s="7" t="s">
        <v>72</v>
      </c>
      <c r="G83" s="7" t="s">
        <v>106</v>
      </c>
      <c r="H83" s="7" t="s">
        <v>61</v>
      </c>
      <c r="I83" s="9" t="s">
        <v>66</v>
      </c>
      <c r="J83" s="9" t="s">
        <v>106</v>
      </c>
      <c r="K83" s="9" t="s">
        <v>84</v>
      </c>
      <c r="L83" s="9" t="s">
        <v>67</v>
      </c>
      <c r="M83" s="9" t="s">
        <v>67</v>
      </c>
      <c r="N83" s="9" t="s">
        <v>67</v>
      </c>
      <c r="O83" s="9" t="s">
        <v>67</v>
      </c>
      <c r="P83" s="9" t="s">
        <v>106</v>
      </c>
      <c r="Q83" s="9" t="s">
        <v>67</v>
      </c>
      <c r="R83" s="10">
        <v>220500000</v>
      </c>
      <c r="S83" s="10" t="s">
        <v>67</v>
      </c>
      <c r="T83" s="10">
        <v>17000000</v>
      </c>
      <c r="U83" s="10" t="s">
        <v>67</v>
      </c>
      <c r="V83" s="10" t="s">
        <v>67</v>
      </c>
      <c r="W83" s="9" t="s">
        <v>67</v>
      </c>
      <c r="X83" s="9" t="s">
        <v>67</v>
      </c>
      <c r="Y83" s="9" t="s">
        <v>67</v>
      </c>
      <c r="Z83" s="9" t="s">
        <v>67</v>
      </c>
      <c r="AB83" s="9" t="s">
        <v>67</v>
      </c>
      <c r="AC83" s="9" t="s">
        <v>67</v>
      </c>
      <c r="AD83" s="10" t="s">
        <v>67</v>
      </c>
      <c r="AE83" s="9" t="s">
        <v>67</v>
      </c>
      <c r="AF83" s="9" t="s">
        <v>67</v>
      </c>
      <c r="AG83" s="9" t="s">
        <v>67</v>
      </c>
      <c r="AH83" s="26"/>
      <c r="AI83" s="9" t="s">
        <v>67</v>
      </c>
      <c r="AJ83" s="7">
        <v>7</v>
      </c>
      <c r="AL83" s="7" t="s">
        <v>125</v>
      </c>
      <c r="AM83" s="7">
        <v>33</v>
      </c>
      <c r="AN83" s="7">
        <v>3703</v>
      </c>
      <c r="AO83" s="56">
        <v>45189</v>
      </c>
      <c r="AQ83" s="54"/>
      <c r="AR83" s="54"/>
      <c r="AS83" s="22"/>
    </row>
    <row r="84" spans="1:51" s="39" customFormat="1" ht="32.1" customHeight="1" x14ac:dyDescent="0.25">
      <c r="A84" s="26" t="s">
        <v>193</v>
      </c>
      <c r="B84" s="7" t="s">
        <v>80</v>
      </c>
      <c r="C84" s="7" t="s">
        <v>144</v>
      </c>
      <c r="D84" s="7" t="s">
        <v>60</v>
      </c>
      <c r="E84" s="8" t="s">
        <v>194</v>
      </c>
      <c r="F84" s="7" t="s">
        <v>72</v>
      </c>
      <c r="G84" s="7" t="s">
        <v>66</v>
      </c>
      <c r="H84" s="7" t="s">
        <v>61</v>
      </c>
      <c r="I84" s="9" t="s">
        <v>106</v>
      </c>
      <c r="J84" s="9" t="s">
        <v>66</v>
      </c>
      <c r="K84" s="7" t="s">
        <v>85</v>
      </c>
      <c r="L84" s="10" t="s">
        <v>67</v>
      </c>
      <c r="M84" s="10" t="s">
        <v>67</v>
      </c>
      <c r="N84" s="10" t="s">
        <v>67</v>
      </c>
      <c r="O84" s="10" t="s">
        <v>67</v>
      </c>
      <c r="P84" s="9" t="s">
        <v>66</v>
      </c>
      <c r="Q84" s="7" t="s">
        <v>132</v>
      </c>
      <c r="R84" s="10" t="s">
        <v>67</v>
      </c>
      <c r="S84" s="13">
        <v>5000000000</v>
      </c>
      <c r="T84" s="10" t="s">
        <v>67</v>
      </c>
      <c r="U84" s="10" t="s">
        <v>67</v>
      </c>
      <c r="V84" s="10">
        <f xml:space="preserve"> 25000000</f>
        <v>25000000</v>
      </c>
      <c r="W84" s="10" t="s">
        <v>67</v>
      </c>
      <c r="X84" s="10" t="s">
        <v>67</v>
      </c>
      <c r="Y84" s="7" t="s">
        <v>139</v>
      </c>
      <c r="Z84" s="7" t="s">
        <v>195</v>
      </c>
      <c r="AA84" s="10" t="s">
        <v>67</v>
      </c>
      <c r="AB84" s="7" t="s">
        <v>141</v>
      </c>
      <c r="AC84" s="7" t="s">
        <v>120</v>
      </c>
      <c r="AD84" s="10" t="s">
        <v>106</v>
      </c>
      <c r="AE84" s="7" t="s">
        <v>121</v>
      </c>
      <c r="AF84" s="35">
        <v>45189</v>
      </c>
      <c r="AG84" s="12">
        <v>45352</v>
      </c>
      <c r="AH84" s="26"/>
      <c r="AI84" s="55">
        <v>66.046000000000006</v>
      </c>
      <c r="AJ84" s="7">
        <v>60114</v>
      </c>
      <c r="AK84" s="7"/>
      <c r="AL84" s="10" t="s">
        <v>67</v>
      </c>
      <c r="AM84" s="7"/>
      <c r="AN84" s="7"/>
      <c r="AO84" s="56">
        <v>45190</v>
      </c>
      <c r="AP84"/>
      <c r="AQ84" s="54"/>
      <c r="AR84" s="54"/>
      <c r="AS84" s="22"/>
      <c r="AT84"/>
      <c r="AU84" s="36"/>
    </row>
    <row r="85" spans="1:51" ht="32.1" customHeight="1" x14ac:dyDescent="0.25">
      <c r="A85" s="37" t="s">
        <v>415</v>
      </c>
      <c r="B85" s="7" t="s">
        <v>77</v>
      </c>
      <c r="C85" s="7" t="s">
        <v>416</v>
      </c>
      <c r="D85" s="7" t="s">
        <v>64</v>
      </c>
      <c r="E85" s="8" t="s">
        <v>734</v>
      </c>
      <c r="F85" s="7" t="s">
        <v>70</v>
      </c>
      <c r="G85" s="7" t="s">
        <v>66</v>
      </c>
      <c r="H85" s="7" t="s">
        <v>63</v>
      </c>
      <c r="I85" s="9" t="s">
        <v>66</v>
      </c>
      <c r="J85" s="9" t="s">
        <v>106</v>
      </c>
      <c r="K85" s="7" t="s">
        <v>84</v>
      </c>
      <c r="L85" s="9" t="s">
        <v>67</v>
      </c>
      <c r="M85" s="9" t="s">
        <v>67</v>
      </c>
      <c r="N85" s="9" t="s">
        <v>67</v>
      </c>
      <c r="O85" s="9" t="s">
        <v>67</v>
      </c>
      <c r="P85" s="9" t="s">
        <v>66</v>
      </c>
      <c r="Q85" s="9" t="s">
        <v>67</v>
      </c>
      <c r="R85" s="10">
        <v>550000000</v>
      </c>
      <c r="S85" s="9" t="s">
        <v>67</v>
      </c>
      <c r="T85" s="10" t="s">
        <v>67</v>
      </c>
      <c r="U85" s="10" t="s">
        <v>67</v>
      </c>
      <c r="V85" s="10" t="s">
        <v>67</v>
      </c>
      <c r="W85" s="9" t="s">
        <v>67</v>
      </c>
      <c r="X85" s="7" t="s">
        <v>418</v>
      </c>
      <c r="Y85" s="7" t="s">
        <v>111</v>
      </c>
      <c r="Z85" s="9" t="s">
        <v>67</v>
      </c>
      <c r="AB85" s="9" t="s">
        <v>67</v>
      </c>
      <c r="AC85" s="9" t="s">
        <v>67</v>
      </c>
      <c r="AD85" s="10" t="s">
        <v>67</v>
      </c>
      <c r="AE85" s="9" t="s">
        <v>67</v>
      </c>
      <c r="AF85" s="9" t="s">
        <v>67</v>
      </c>
      <c r="AG85" s="9" t="s">
        <v>67</v>
      </c>
      <c r="AH85" s="37"/>
      <c r="AI85" s="9" t="s">
        <v>67</v>
      </c>
      <c r="AJ85" s="7" t="s">
        <v>417</v>
      </c>
      <c r="AO85" s="56">
        <v>45197</v>
      </c>
      <c r="AQ85" s="54"/>
      <c r="AR85" s="54"/>
      <c r="AS85" s="22"/>
    </row>
    <row r="86" spans="1:51" ht="32.1" customHeight="1" x14ac:dyDescent="0.25">
      <c r="A86" s="23" t="s">
        <v>715</v>
      </c>
      <c r="B86" s="7" t="s">
        <v>80</v>
      </c>
      <c r="C86" s="7" t="s">
        <v>227</v>
      </c>
      <c r="D86" s="7" t="s">
        <v>60</v>
      </c>
      <c r="E86" s="8" t="s">
        <v>719</v>
      </c>
      <c r="F86" s="7" t="s">
        <v>71</v>
      </c>
      <c r="G86" s="7" t="s">
        <v>66</v>
      </c>
      <c r="H86" s="7" t="s">
        <v>61</v>
      </c>
      <c r="I86" s="9" t="s">
        <v>106</v>
      </c>
      <c r="J86" s="9" t="s">
        <v>66</v>
      </c>
      <c r="K86" s="7" t="s">
        <v>85</v>
      </c>
      <c r="L86" s="9" t="s">
        <v>106</v>
      </c>
      <c r="M86" s="9" t="s">
        <v>67</v>
      </c>
      <c r="N86" s="9" t="s">
        <v>67</v>
      </c>
      <c r="O86" s="9" t="s">
        <v>67</v>
      </c>
      <c r="P86" s="9" t="s">
        <v>66</v>
      </c>
      <c r="Q86" s="7" t="s">
        <v>108</v>
      </c>
      <c r="R86" s="10" t="s">
        <v>67</v>
      </c>
      <c r="S86" s="13">
        <v>14000000000</v>
      </c>
      <c r="T86" s="13" t="s">
        <v>67</v>
      </c>
      <c r="U86" s="13" t="s">
        <v>67</v>
      </c>
      <c r="V86" s="13" t="s">
        <v>67</v>
      </c>
      <c r="W86" s="7" t="s">
        <v>66</v>
      </c>
      <c r="X86" s="7" t="s">
        <v>228</v>
      </c>
      <c r="Y86" s="7" t="s">
        <v>65</v>
      </c>
      <c r="Z86" s="7" t="s">
        <v>146</v>
      </c>
      <c r="AA86" s="13"/>
      <c r="AB86" s="7" t="s">
        <v>146</v>
      </c>
      <c r="AC86" s="7" t="s">
        <v>120</v>
      </c>
      <c r="AD86" s="13" t="s">
        <v>106</v>
      </c>
      <c r="AE86" s="7" t="s">
        <v>121</v>
      </c>
      <c r="AF86" s="12">
        <v>45121</v>
      </c>
      <c r="AG86" s="12">
        <v>45211</v>
      </c>
      <c r="AH86" s="23" t="s">
        <v>714</v>
      </c>
      <c r="AI86" s="21">
        <v>66.956999999999994</v>
      </c>
      <c r="AJ86" s="7">
        <v>60103</v>
      </c>
      <c r="AL86" s="7" t="s">
        <v>16</v>
      </c>
      <c r="AO86" s="56">
        <v>45190</v>
      </c>
      <c r="AQ86" s="54"/>
      <c r="AR86" s="54"/>
      <c r="AS86" s="22"/>
    </row>
    <row r="87" spans="1:51" ht="32.1" customHeight="1" x14ac:dyDescent="0.25">
      <c r="A87" s="23" t="s">
        <v>718</v>
      </c>
      <c r="B87" s="7" t="s">
        <v>80</v>
      </c>
      <c r="C87" s="7" t="s">
        <v>227</v>
      </c>
      <c r="D87" s="7" t="s">
        <v>60</v>
      </c>
      <c r="E87" s="8" t="s">
        <v>720</v>
      </c>
      <c r="F87" s="7" t="s">
        <v>71</v>
      </c>
      <c r="G87" s="7" t="s">
        <v>66</v>
      </c>
      <c r="H87" s="7" t="s">
        <v>61</v>
      </c>
      <c r="I87" s="9" t="s">
        <v>106</v>
      </c>
      <c r="J87" s="9" t="s">
        <v>66</v>
      </c>
      <c r="K87" s="7" t="s">
        <v>85</v>
      </c>
      <c r="L87" s="9" t="s">
        <v>106</v>
      </c>
      <c r="M87" s="9" t="s">
        <v>67</v>
      </c>
      <c r="N87" s="9" t="s">
        <v>67</v>
      </c>
      <c r="O87" s="9" t="s">
        <v>67</v>
      </c>
      <c r="P87" s="9" t="s">
        <v>66</v>
      </c>
      <c r="Q87" s="7" t="s">
        <v>108</v>
      </c>
      <c r="R87" s="10" t="s">
        <v>67</v>
      </c>
      <c r="S87" s="13">
        <v>6000000000</v>
      </c>
      <c r="T87" s="13" t="s">
        <v>67</v>
      </c>
      <c r="U87" s="13" t="s">
        <v>67</v>
      </c>
      <c r="V87" s="13" t="s">
        <v>67</v>
      </c>
      <c r="W87" s="7" t="s">
        <v>66</v>
      </c>
      <c r="X87" s="7" t="s">
        <v>228</v>
      </c>
      <c r="Y87" s="7" t="s">
        <v>65</v>
      </c>
      <c r="Z87" s="7" t="s">
        <v>146</v>
      </c>
      <c r="AA87" s="13"/>
      <c r="AB87" s="7" t="s">
        <v>146</v>
      </c>
      <c r="AC87" s="7" t="s">
        <v>120</v>
      </c>
      <c r="AD87" s="13" t="s">
        <v>106</v>
      </c>
      <c r="AE87" s="7" t="s">
        <v>121</v>
      </c>
      <c r="AF87" s="12">
        <v>45121</v>
      </c>
      <c r="AG87" s="12">
        <v>45211</v>
      </c>
      <c r="AH87" s="23" t="s">
        <v>714</v>
      </c>
      <c r="AI87" s="21">
        <v>66.956999999999994</v>
      </c>
      <c r="AJ87" s="7">
        <v>60103</v>
      </c>
      <c r="AL87" s="7" t="s">
        <v>16</v>
      </c>
      <c r="AO87" s="56">
        <v>45194</v>
      </c>
      <c r="AQ87" s="54"/>
      <c r="AR87" s="54"/>
      <c r="AS87" s="22"/>
    </row>
    <row r="88" spans="1:51" ht="32.1" customHeight="1" x14ac:dyDescent="0.25">
      <c r="A88" s="23" t="s">
        <v>716</v>
      </c>
      <c r="B88" s="7" t="s">
        <v>80</v>
      </c>
      <c r="C88" s="7" t="s">
        <v>227</v>
      </c>
      <c r="D88" s="7" t="s">
        <v>60</v>
      </c>
      <c r="E88" s="8" t="s">
        <v>717</v>
      </c>
      <c r="F88" s="7" t="s">
        <v>71</v>
      </c>
      <c r="G88" s="7" t="s">
        <v>66</v>
      </c>
      <c r="H88" s="7" t="s">
        <v>61</v>
      </c>
      <c r="I88" s="9" t="s">
        <v>106</v>
      </c>
      <c r="J88" s="9" t="s">
        <v>66</v>
      </c>
      <c r="K88" s="7" t="s">
        <v>85</v>
      </c>
      <c r="L88" s="9" t="s">
        <v>106</v>
      </c>
      <c r="M88" s="9" t="s">
        <v>67</v>
      </c>
      <c r="N88" s="9" t="s">
        <v>67</v>
      </c>
      <c r="O88" s="9" t="s">
        <v>67</v>
      </c>
      <c r="P88" s="9" t="s">
        <v>66</v>
      </c>
      <c r="Q88" s="7" t="s">
        <v>108</v>
      </c>
      <c r="R88" s="9" t="s">
        <v>67</v>
      </c>
      <c r="S88" s="13">
        <v>7000000000</v>
      </c>
      <c r="T88" s="13" t="s">
        <v>67</v>
      </c>
      <c r="U88" s="13" t="s">
        <v>67</v>
      </c>
      <c r="V88" s="13" t="s">
        <v>67</v>
      </c>
      <c r="W88" s="7" t="s">
        <v>66</v>
      </c>
      <c r="X88" s="7" t="s">
        <v>228</v>
      </c>
      <c r="Y88" s="7" t="s">
        <v>129</v>
      </c>
      <c r="Z88" s="7" t="s">
        <v>319</v>
      </c>
      <c r="AA88" s="13"/>
      <c r="AB88" s="9" t="s">
        <v>67</v>
      </c>
      <c r="AC88" s="7" t="s">
        <v>120</v>
      </c>
      <c r="AD88" s="13" t="s">
        <v>106</v>
      </c>
      <c r="AE88" s="7" t="s">
        <v>121</v>
      </c>
      <c r="AF88" s="12">
        <v>45105</v>
      </c>
      <c r="AG88" s="12">
        <v>45211</v>
      </c>
      <c r="AH88" s="23" t="s">
        <v>714</v>
      </c>
      <c r="AI88" s="11">
        <v>66.959000000000003</v>
      </c>
      <c r="AJ88" s="7">
        <v>60103</v>
      </c>
      <c r="AL88" s="7" t="s">
        <v>16</v>
      </c>
      <c r="AO88" s="56">
        <v>45191</v>
      </c>
      <c r="AQ88" s="54"/>
      <c r="AR88" s="54"/>
      <c r="AS88" s="22"/>
    </row>
    <row r="89" spans="1:51" ht="32.1" customHeight="1" x14ac:dyDescent="0.25">
      <c r="A89" s="26" t="s">
        <v>143</v>
      </c>
      <c r="B89" s="7" t="s">
        <v>80</v>
      </c>
      <c r="C89" s="7" t="s">
        <v>144</v>
      </c>
      <c r="D89" s="7" t="s">
        <v>64</v>
      </c>
      <c r="E89" s="8" t="s">
        <v>145</v>
      </c>
      <c r="F89" s="7" t="s">
        <v>74</v>
      </c>
      <c r="G89" s="7" t="s">
        <v>66</v>
      </c>
      <c r="H89" s="7" t="s">
        <v>62</v>
      </c>
      <c r="I89" s="9" t="s">
        <v>66</v>
      </c>
      <c r="J89" s="9" t="s">
        <v>106</v>
      </c>
      <c r="K89" s="7" t="s">
        <v>85</v>
      </c>
      <c r="L89" s="9" t="s">
        <v>106</v>
      </c>
      <c r="M89" s="9" t="s">
        <v>67</v>
      </c>
      <c r="N89" s="9" t="s">
        <v>67</v>
      </c>
      <c r="O89" s="9" t="s">
        <v>67</v>
      </c>
      <c r="P89" s="9" t="s">
        <v>106</v>
      </c>
      <c r="Q89" s="7" t="s">
        <v>108</v>
      </c>
      <c r="R89" s="10">
        <v>250000000</v>
      </c>
      <c r="S89" s="10" t="s">
        <v>67</v>
      </c>
      <c r="T89" s="10" t="s">
        <v>67</v>
      </c>
      <c r="U89" s="10" t="s">
        <v>67</v>
      </c>
      <c r="V89" s="10" t="s">
        <v>67</v>
      </c>
      <c r="W89" s="9" t="s">
        <v>67</v>
      </c>
      <c r="X89" s="9" t="s">
        <v>67</v>
      </c>
      <c r="Y89" s="7" t="s">
        <v>65</v>
      </c>
      <c r="Z89" s="7" t="s">
        <v>146</v>
      </c>
      <c r="AA89" s="10" t="s">
        <v>67</v>
      </c>
      <c r="AB89" s="9" t="s">
        <v>67</v>
      </c>
      <c r="AC89" s="7" t="s">
        <v>120</v>
      </c>
      <c r="AD89" s="10" t="s">
        <v>67</v>
      </c>
      <c r="AE89" s="7" t="s">
        <v>112</v>
      </c>
      <c r="AF89" s="12">
        <v>44735</v>
      </c>
      <c r="AG89" s="12">
        <v>44795</v>
      </c>
      <c r="AH89" s="26"/>
      <c r="AI89" s="55">
        <v>66.445999999999998</v>
      </c>
      <c r="AJ89" s="7">
        <v>50201</v>
      </c>
      <c r="AO89" s="56">
        <v>45189</v>
      </c>
      <c r="AQ89" s="54"/>
      <c r="AR89" s="54"/>
      <c r="AS89" s="22"/>
    </row>
    <row r="90" spans="1:51" s="39" customFormat="1" ht="32.1" customHeight="1" x14ac:dyDescent="0.25">
      <c r="A90" s="8" t="s">
        <v>175</v>
      </c>
      <c r="B90" s="7" t="s">
        <v>80</v>
      </c>
      <c r="C90" s="7" t="s">
        <v>144</v>
      </c>
      <c r="D90" s="7" t="s">
        <v>64</v>
      </c>
      <c r="E90" s="8" t="s">
        <v>177</v>
      </c>
      <c r="F90" s="7" t="s">
        <v>74</v>
      </c>
      <c r="G90" s="7" t="s">
        <v>66</v>
      </c>
      <c r="H90" s="7" t="s">
        <v>61</v>
      </c>
      <c r="I90" s="9" t="s">
        <v>66</v>
      </c>
      <c r="J90" s="9" t="s">
        <v>106</v>
      </c>
      <c r="K90" s="7" t="s">
        <v>85</v>
      </c>
      <c r="L90" s="9" t="s">
        <v>67</v>
      </c>
      <c r="M90" s="9" t="s">
        <v>67</v>
      </c>
      <c r="N90" s="9" t="s">
        <v>67</v>
      </c>
      <c r="O90" s="9" t="s">
        <v>67</v>
      </c>
      <c r="P90" s="9" t="s">
        <v>66</v>
      </c>
      <c r="Q90" s="9" t="s">
        <v>67</v>
      </c>
      <c r="R90" s="10">
        <v>200000000</v>
      </c>
      <c r="S90" s="10" t="s">
        <v>67</v>
      </c>
      <c r="T90" s="10" t="s">
        <v>67</v>
      </c>
      <c r="U90" s="10" t="s">
        <v>67</v>
      </c>
      <c r="V90" s="10" t="s">
        <v>67</v>
      </c>
      <c r="W90" s="9" t="s">
        <v>67</v>
      </c>
      <c r="X90" s="9" t="s">
        <v>67</v>
      </c>
      <c r="Y90" s="7" t="s">
        <v>65</v>
      </c>
      <c r="Z90" s="7" t="s">
        <v>178</v>
      </c>
      <c r="AA90" s="10" t="s">
        <v>67</v>
      </c>
      <c r="AB90" s="9" t="s">
        <v>67</v>
      </c>
      <c r="AC90" s="7" t="s">
        <v>120</v>
      </c>
      <c r="AD90" s="10" t="s">
        <v>67</v>
      </c>
      <c r="AE90" s="9" t="s">
        <v>67</v>
      </c>
      <c r="AF90" s="9" t="s">
        <v>67</v>
      </c>
      <c r="AG90" s="9" t="s">
        <v>67</v>
      </c>
      <c r="AH90" s="8"/>
      <c r="AI90" s="9" t="s">
        <v>67</v>
      </c>
      <c r="AJ90" s="7">
        <v>50209</v>
      </c>
      <c r="AK90" s="7"/>
      <c r="AL90" s="7"/>
      <c r="AM90" s="7">
        <v>33</v>
      </c>
      <c r="AN90" s="7" t="s">
        <v>176</v>
      </c>
      <c r="AO90" s="56">
        <v>45190</v>
      </c>
      <c r="AP90"/>
      <c r="AQ90" s="54"/>
      <c r="AR90" s="54"/>
      <c r="AS90" s="22"/>
      <c r="AT90"/>
      <c r="AU90" s="36"/>
      <c r="AV90" s="36"/>
      <c r="AW90" s="36"/>
      <c r="AX90" s="36"/>
      <c r="AY90" s="36"/>
    </row>
    <row r="91" spans="1:51" ht="32.1" customHeight="1" x14ac:dyDescent="0.25">
      <c r="A91" s="8" t="s">
        <v>200</v>
      </c>
      <c r="B91" s="7" t="s">
        <v>80</v>
      </c>
      <c r="C91" s="7" t="s">
        <v>144</v>
      </c>
      <c r="D91" s="7" t="s">
        <v>64</v>
      </c>
      <c r="E91" s="8" t="s">
        <v>202</v>
      </c>
      <c r="F91" s="7" t="s">
        <v>74</v>
      </c>
      <c r="G91" s="7" t="s">
        <v>66</v>
      </c>
      <c r="H91" s="7" t="s">
        <v>61</v>
      </c>
      <c r="I91" s="9" t="s">
        <v>66</v>
      </c>
      <c r="J91" s="9" t="s">
        <v>106</v>
      </c>
      <c r="K91" s="7" t="s">
        <v>85</v>
      </c>
      <c r="L91" s="9" t="s">
        <v>67</v>
      </c>
      <c r="M91" s="9" t="s">
        <v>67</v>
      </c>
      <c r="N91" s="9" t="s">
        <v>67</v>
      </c>
      <c r="O91" s="9" t="s">
        <v>67</v>
      </c>
      <c r="P91" s="9" t="s">
        <v>66</v>
      </c>
      <c r="Q91" s="9" t="s">
        <v>67</v>
      </c>
      <c r="R91" s="10">
        <v>250000000</v>
      </c>
      <c r="S91" s="10" t="s">
        <v>67</v>
      </c>
      <c r="T91" s="10" t="s">
        <v>67</v>
      </c>
      <c r="U91" s="10" t="s">
        <v>67</v>
      </c>
      <c r="V91" s="10" t="s">
        <v>67</v>
      </c>
      <c r="W91" s="9" t="s">
        <v>67</v>
      </c>
      <c r="X91" s="9" t="s">
        <v>67</v>
      </c>
      <c r="Y91" s="7" t="s">
        <v>65</v>
      </c>
      <c r="Z91" s="7" t="s">
        <v>178</v>
      </c>
      <c r="AA91" s="10" t="s">
        <v>67</v>
      </c>
      <c r="AB91" s="9" t="s">
        <v>67</v>
      </c>
      <c r="AC91" s="7" t="s">
        <v>120</v>
      </c>
      <c r="AD91" s="10" t="s">
        <v>67</v>
      </c>
      <c r="AE91" s="9" t="s">
        <v>67</v>
      </c>
      <c r="AF91" s="9" t="s">
        <v>67</v>
      </c>
      <c r="AG91" s="9" t="s">
        <v>67</v>
      </c>
      <c r="AI91" s="9" t="s">
        <v>67</v>
      </c>
      <c r="AJ91" s="7">
        <v>50208</v>
      </c>
      <c r="AM91" s="7">
        <v>33</v>
      </c>
      <c r="AN91" s="7" t="s">
        <v>201</v>
      </c>
      <c r="AO91" s="56">
        <v>45190</v>
      </c>
      <c r="AQ91" s="54"/>
      <c r="AR91" s="54"/>
      <c r="AS91" s="22"/>
    </row>
    <row r="92" spans="1:51" ht="32.1" customHeight="1" x14ac:dyDescent="0.25">
      <c r="A92" s="8" t="s">
        <v>253</v>
      </c>
      <c r="B92" s="7" t="s">
        <v>80</v>
      </c>
      <c r="C92" s="7" t="s">
        <v>144</v>
      </c>
      <c r="D92" s="7" t="s">
        <v>64</v>
      </c>
      <c r="E92" s="31" t="s">
        <v>254</v>
      </c>
      <c r="F92" s="7" t="s">
        <v>74</v>
      </c>
      <c r="G92" s="7" t="s">
        <v>66</v>
      </c>
      <c r="H92" s="7" t="s">
        <v>62</v>
      </c>
      <c r="I92" s="9" t="s">
        <v>66</v>
      </c>
      <c r="J92" s="9" t="s">
        <v>106</v>
      </c>
      <c r="K92" s="7" t="s">
        <v>85</v>
      </c>
      <c r="L92" s="9" t="s">
        <v>67</v>
      </c>
      <c r="M92" s="9" t="s">
        <v>67</v>
      </c>
      <c r="N92" s="9" t="s">
        <v>67</v>
      </c>
      <c r="O92" s="9" t="s">
        <v>67</v>
      </c>
      <c r="P92" s="9" t="s">
        <v>66</v>
      </c>
      <c r="Q92" s="9" t="s">
        <v>67</v>
      </c>
      <c r="R92" s="70">
        <v>0</v>
      </c>
      <c r="S92" s="10" t="s">
        <v>67</v>
      </c>
      <c r="T92" s="10" t="s">
        <v>67</v>
      </c>
      <c r="U92" s="10" t="s">
        <v>67</v>
      </c>
      <c r="V92" s="10" t="s">
        <v>67</v>
      </c>
      <c r="W92" s="9" t="s">
        <v>67</v>
      </c>
      <c r="X92" s="9" t="s">
        <v>67</v>
      </c>
      <c r="Y92" s="7" t="s">
        <v>139</v>
      </c>
      <c r="Z92" s="7" t="s">
        <v>255</v>
      </c>
      <c r="AA92" s="10" t="s">
        <v>67</v>
      </c>
      <c r="AB92" s="9" t="s">
        <v>67</v>
      </c>
      <c r="AC92" s="9" t="s">
        <v>67</v>
      </c>
      <c r="AD92" s="10" t="s">
        <v>67</v>
      </c>
      <c r="AE92" s="9" t="s">
        <v>67</v>
      </c>
      <c r="AF92" s="9" t="s">
        <v>67</v>
      </c>
      <c r="AG92" s="9" t="s">
        <v>67</v>
      </c>
      <c r="AI92" s="9" t="s">
        <v>67</v>
      </c>
      <c r="AJ92" s="7">
        <v>50109</v>
      </c>
      <c r="AL92" s="7" t="s">
        <v>253</v>
      </c>
      <c r="AO92" s="56">
        <v>45190</v>
      </c>
      <c r="AQ92" s="54"/>
      <c r="AR92" s="54"/>
      <c r="AS92" s="22"/>
    </row>
    <row r="93" spans="1:51" ht="32.1" customHeight="1" x14ac:dyDescent="0.25">
      <c r="A93" s="26" t="s">
        <v>283</v>
      </c>
      <c r="B93" s="1" t="s">
        <v>80</v>
      </c>
      <c r="C93" s="1" t="s">
        <v>144</v>
      </c>
      <c r="D93" s="1" t="s">
        <v>64</v>
      </c>
      <c r="E93" s="51" t="s">
        <v>284</v>
      </c>
      <c r="F93" s="7" t="s">
        <v>72</v>
      </c>
      <c r="G93" s="7" t="s">
        <v>66</v>
      </c>
      <c r="H93" s="7" t="s">
        <v>61</v>
      </c>
      <c r="I93" s="9" t="s">
        <v>106</v>
      </c>
      <c r="J93" s="9" t="s">
        <v>66</v>
      </c>
      <c r="K93" s="7" t="s">
        <v>84</v>
      </c>
      <c r="L93" s="9" t="s">
        <v>67</v>
      </c>
      <c r="M93" s="9" t="s">
        <v>67</v>
      </c>
      <c r="N93" s="9" t="s">
        <v>67</v>
      </c>
      <c r="O93" s="9" t="s">
        <v>67</v>
      </c>
      <c r="P93" s="3" t="s">
        <v>106</v>
      </c>
      <c r="Q93" s="7" t="s">
        <v>108</v>
      </c>
      <c r="R93" s="10" t="s">
        <v>67</v>
      </c>
      <c r="S93" s="19">
        <v>3500000000</v>
      </c>
      <c r="T93" s="19" t="s">
        <v>67</v>
      </c>
      <c r="U93" s="19" t="s">
        <v>67</v>
      </c>
      <c r="V93" s="19" t="s">
        <v>67</v>
      </c>
      <c r="W93" s="7" t="s">
        <v>66</v>
      </c>
      <c r="X93" s="9" t="s">
        <v>67</v>
      </c>
      <c r="Y93" s="7" t="s">
        <v>65</v>
      </c>
      <c r="Z93" s="7" t="s">
        <v>285</v>
      </c>
      <c r="AB93" s="9" t="s">
        <v>67</v>
      </c>
      <c r="AC93" s="9" t="s">
        <v>67</v>
      </c>
      <c r="AD93" s="10" t="s">
        <v>106</v>
      </c>
      <c r="AE93" s="9" t="s">
        <v>67</v>
      </c>
      <c r="AF93" s="9" t="s">
        <v>67</v>
      </c>
      <c r="AG93" s="9" t="s">
        <v>67</v>
      </c>
      <c r="AH93" s="26"/>
      <c r="AI93" s="9" t="s">
        <v>67</v>
      </c>
      <c r="AJ93" s="7">
        <v>80201</v>
      </c>
      <c r="AO93" s="56">
        <v>45194</v>
      </c>
      <c r="AQ93" s="54"/>
      <c r="AR93" s="54"/>
      <c r="AS93" s="22"/>
    </row>
    <row r="94" spans="1:51" ht="32.1" customHeight="1" x14ac:dyDescent="0.25">
      <c r="A94" s="37" t="s">
        <v>745</v>
      </c>
      <c r="B94" s="7" t="s">
        <v>80</v>
      </c>
      <c r="C94" s="7" t="s">
        <v>320</v>
      </c>
      <c r="D94" s="7" t="s">
        <v>60</v>
      </c>
      <c r="E94" s="8" t="s">
        <v>321</v>
      </c>
      <c r="F94" s="7" t="s">
        <v>72</v>
      </c>
      <c r="G94" s="7" t="s">
        <v>66</v>
      </c>
      <c r="H94" s="7" t="s">
        <v>61</v>
      </c>
      <c r="I94" s="9" t="s">
        <v>106</v>
      </c>
      <c r="J94" s="9" t="s">
        <v>66</v>
      </c>
      <c r="K94" s="7" t="s">
        <v>85</v>
      </c>
      <c r="L94" s="9" t="s">
        <v>67</v>
      </c>
      <c r="M94" s="9" t="s">
        <v>67</v>
      </c>
      <c r="N94" s="9" t="s">
        <v>67</v>
      </c>
      <c r="O94" s="9" t="s">
        <v>67</v>
      </c>
      <c r="P94" s="9" t="s">
        <v>66</v>
      </c>
      <c r="Q94" s="9" t="s">
        <v>67</v>
      </c>
      <c r="R94" s="10" t="s">
        <v>67</v>
      </c>
      <c r="S94" s="13">
        <v>3000000000</v>
      </c>
      <c r="T94" s="13" t="s">
        <v>67</v>
      </c>
      <c r="U94" s="13" t="s">
        <v>67</v>
      </c>
      <c r="V94" s="13" t="s">
        <v>67</v>
      </c>
      <c r="W94" s="7" t="s">
        <v>66</v>
      </c>
      <c r="X94" s="9" t="s">
        <v>67</v>
      </c>
      <c r="Y94" s="7" t="s">
        <v>129</v>
      </c>
      <c r="Z94" s="7" t="s">
        <v>322</v>
      </c>
      <c r="AA94" s="13"/>
      <c r="AB94" s="9" t="s">
        <v>67</v>
      </c>
      <c r="AC94" s="9" t="s">
        <v>120</v>
      </c>
      <c r="AD94" s="13" t="s">
        <v>67</v>
      </c>
      <c r="AE94" s="9" t="s">
        <v>267</v>
      </c>
      <c r="AF94" s="59" t="s">
        <v>323</v>
      </c>
      <c r="AG94" s="7" t="s">
        <v>122</v>
      </c>
      <c r="AH94" s="37"/>
      <c r="AI94" s="9" t="s">
        <v>67</v>
      </c>
      <c r="AJ94" s="7">
        <v>60201</v>
      </c>
      <c r="AL94" s="7" t="s">
        <v>16</v>
      </c>
      <c r="AO94" s="56">
        <v>45191</v>
      </c>
      <c r="AQ94" s="54"/>
      <c r="AR94" s="54"/>
      <c r="AS94" s="22"/>
    </row>
    <row r="95" spans="1:51" ht="32.1" customHeight="1" x14ac:dyDescent="0.25">
      <c r="A95" s="26" t="s">
        <v>339</v>
      </c>
      <c r="B95" s="1" t="s">
        <v>80</v>
      </c>
      <c r="C95" s="1" t="s">
        <v>144</v>
      </c>
      <c r="D95" s="1" t="s">
        <v>64</v>
      </c>
      <c r="E95" s="27" t="s">
        <v>341</v>
      </c>
      <c r="F95" s="7" t="s">
        <v>72</v>
      </c>
      <c r="G95" s="7" t="s">
        <v>66</v>
      </c>
      <c r="H95" s="7" t="s">
        <v>61</v>
      </c>
      <c r="I95" s="9" t="s">
        <v>106</v>
      </c>
      <c r="J95" s="9" t="s">
        <v>66</v>
      </c>
      <c r="K95" s="7" t="s">
        <v>85</v>
      </c>
      <c r="L95" s="9" t="s">
        <v>106</v>
      </c>
      <c r="M95" s="9" t="s">
        <v>67</v>
      </c>
      <c r="N95" s="9" t="s">
        <v>67</v>
      </c>
      <c r="O95" s="9" t="s">
        <v>67</v>
      </c>
      <c r="P95" s="3" t="s">
        <v>106</v>
      </c>
      <c r="Q95" s="7" t="s">
        <v>132</v>
      </c>
      <c r="R95" s="2" t="s">
        <v>67</v>
      </c>
      <c r="S95" s="19">
        <v>1500000000</v>
      </c>
      <c r="T95" s="19" t="s">
        <v>67</v>
      </c>
      <c r="U95" s="19" t="s">
        <v>67</v>
      </c>
      <c r="V95" s="19" t="s">
        <v>67</v>
      </c>
      <c r="W95" s="7" t="s">
        <v>66</v>
      </c>
      <c r="X95" s="9" t="s">
        <v>67</v>
      </c>
      <c r="Y95" s="7" t="s">
        <v>129</v>
      </c>
      <c r="Z95" s="9" t="s">
        <v>67</v>
      </c>
      <c r="AB95" s="9" t="s">
        <v>67</v>
      </c>
      <c r="AC95" s="9" t="s">
        <v>120</v>
      </c>
      <c r="AD95" s="10" t="s">
        <v>66</v>
      </c>
      <c r="AE95" s="9" t="s">
        <v>121</v>
      </c>
      <c r="AF95" s="65">
        <v>45190</v>
      </c>
      <c r="AG95" s="12">
        <v>45243</v>
      </c>
      <c r="AH95" s="26"/>
      <c r="AI95" s="21">
        <v>66.817999999999998</v>
      </c>
      <c r="AJ95" s="1" t="s">
        <v>340</v>
      </c>
      <c r="AK95" s="1"/>
      <c r="AL95" s="1"/>
      <c r="AM95" s="1"/>
      <c r="AN95" s="1"/>
      <c r="AO95" s="56">
        <v>45194</v>
      </c>
      <c r="AQ95" s="54"/>
      <c r="AR95" s="54"/>
      <c r="AS95" s="22"/>
    </row>
    <row r="96" spans="1:51" s="39" customFormat="1" ht="32.1" customHeight="1" x14ac:dyDescent="0.25">
      <c r="A96" s="37" t="s">
        <v>356</v>
      </c>
      <c r="B96" s="7" t="s">
        <v>80</v>
      </c>
      <c r="C96" s="7" t="s">
        <v>357</v>
      </c>
      <c r="D96" s="7" t="s">
        <v>64</v>
      </c>
      <c r="E96" s="8" t="s">
        <v>358</v>
      </c>
      <c r="F96" s="7" t="s">
        <v>73</v>
      </c>
      <c r="G96" s="7" t="s">
        <v>66</v>
      </c>
      <c r="H96" s="7" t="s">
        <v>62</v>
      </c>
      <c r="I96" s="9" t="s">
        <v>66</v>
      </c>
      <c r="J96" s="9" t="s">
        <v>66</v>
      </c>
      <c r="K96" s="7" t="s">
        <v>87</v>
      </c>
      <c r="L96" s="9" t="s">
        <v>217</v>
      </c>
      <c r="M96" s="9" t="s">
        <v>67</v>
      </c>
      <c r="N96" s="9" t="s">
        <v>67</v>
      </c>
      <c r="O96" s="9" t="s">
        <v>67</v>
      </c>
      <c r="P96" s="9" t="s">
        <v>66</v>
      </c>
      <c r="Q96" s="7" t="s">
        <v>108</v>
      </c>
      <c r="R96" s="13">
        <v>5000000000</v>
      </c>
      <c r="S96" s="13">
        <v>5000000000</v>
      </c>
      <c r="T96" s="13" t="s">
        <v>67</v>
      </c>
      <c r="U96" s="13" t="s">
        <v>67</v>
      </c>
      <c r="V96" s="13" t="s">
        <v>67</v>
      </c>
      <c r="W96" s="7" t="s">
        <v>66</v>
      </c>
      <c r="X96" s="9" t="s">
        <v>67</v>
      </c>
      <c r="Y96" s="7" t="s">
        <v>139</v>
      </c>
      <c r="Z96" s="7" t="s">
        <v>359</v>
      </c>
      <c r="AA96" s="13"/>
      <c r="AB96" s="9" t="s">
        <v>67</v>
      </c>
      <c r="AC96" s="7" t="s">
        <v>120</v>
      </c>
      <c r="AD96" s="13" t="s">
        <v>66</v>
      </c>
      <c r="AE96" s="7" t="s">
        <v>112</v>
      </c>
      <c r="AF96" s="12">
        <v>45040</v>
      </c>
      <c r="AG96" s="12">
        <v>45160</v>
      </c>
      <c r="AH96" s="37"/>
      <c r="AI96" s="11">
        <v>66.045000000000002</v>
      </c>
      <c r="AJ96" s="7">
        <v>71101</v>
      </c>
      <c r="AK96" s="7"/>
      <c r="AL96" s="7" t="s">
        <v>16</v>
      </c>
      <c r="AM96" s="7"/>
      <c r="AN96" s="7"/>
      <c r="AO96" s="56">
        <v>45194</v>
      </c>
      <c r="AP96"/>
      <c r="AQ96" s="54"/>
      <c r="AR96" s="54"/>
      <c r="AS96" s="22"/>
      <c r="AT96"/>
      <c r="AU96" s="36"/>
    </row>
    <row r="97" spans="1:51" s="39" customFormat="1" ht="32.1" customHeight="1" x14ac:dyDescent="0.25">
      <c r="A97" s="37" t="s">
        <v>367</v>
      </c>
      <c r="B97" s="7" t="s">
        <v>80</v>
      </c>
      <c r="C97" s="7" t="s">
        <v>368</v>
      </c>
      <c r="D97" s="7" t="s">
        <v>64</v>
      </c>
      <c r="E97" s="8" t="s">
        <v>369</v>
      </c>
      <c r="F97" s="7" t="s">
        <v>74</v>
      </c>
      <c r="G97" s="7" t="s">
        <v>66</v>
      </c>
      <c r="H97" s="7" t="s">
        <v>61</v>
      </c>
      <c r="I97" s="9" t="s">
        <v>66</v>
      </c>
      <c r="J97" s="9" t="s">
        <v>66</v>
      </c>
      <c r="K97" s="7" t="s">
        <v>85</v>
      </c>
      <c r="L97" s="9" t="s">
        <v>66</v>
      </c>
      <c r="M97" s="7" t="s">
        <v>371</v>
      </c>
      <c r="N97" s="9" t="s">
        <v>106</v>
      </c>
      <c r="O97" s="9" t="s">
        <v>67</v>
      </c>
      <c r="P97" s="9" t="s">
        <v>106</v>
      </c>
      <c r="Q97" s="7" t="s">
        <v>132</v>
      </c>
      <c r="R97" s="19">
        <v>14650000000</v>
      </c>
      <c r="S97" s="19">
        <v>11713000000</v>
      </c>
      <c r="T97" s="19" t="s">
        <v>67</v>
      </c>
      <c r="U97" s="10" t="s">
        <v>67</v>
      </c>
      <c r="V97" s="10">
        <f>S97*0.02</f>
        <v>234260000</v>
      </c>
      <c r="W97" s="7" t="s">
        <v>66</v>
      </c>
      <c r="X97" s="9" t="s">
        <v>67</v>
      </c>
      <c r="Y97" s="7" t="s">
        <v>139</v>
      </c>
      <c r="Z97" s="7" t="s">
        <v>370</v>
      </c>
      <c r="AA97" s="10"/>
      <c r="AB97" s="7" t="s">
        <v>141</v>
      </c>
      <c r="AC97" s="7" t="s">
        <v>142</v>
      </c>
      <c r="AD97" s="10" t="s">
        <v>66</v>
      </c>
      <c r="AE97" s="9" t="s">
        <v>67</v>
      </c>
      <c r="AF97" s="9" t="s">
        <v>67</v>
      </c>
      <c r="AG97" s="9" t="s">
        <v>67</v>
      </c>
      <c r="AH97" s="37"/>
      <c r="AI97" s="9" t="s">
        <v>67</v>
      </c>
      <c r="AJ97" s="7">
        <v>50210</v>
      </c>
      <c r="AK97" s="7"/>
      <c r="AL97" s="7" t="s">
        <v>368</v>
      </c>
      <c r="AM97" s="7"/>
      <c r="AN97" s="7"/>
      <c r="AO97" s="56">
        <v>45194</v>
      </c>
      <c r="AP97"/>
      <c r="AQ97" s="54"/>
      <c r="AR97" s="54"/>
      <c r="AS97" s="22"/>
      <c r="AT97"/>
      <c r="AU97" s="36"/>
    </row>
    <row r="98" spans="1:51" ht="32.1" customHeight="1" x14ac:dyDescent="0.25">
      <c r="A98" s="37" t="s">
        <v>376</v>
      </c>
      <c r="B98" s="7" t="s">
        <v>80</v>
      </c>
      <c r="C98" s="7" t="s">
        <v>377</v>
      </c>
      <c r="D98" s="7" t="s">
        <v>64</v>
      </c>
      <c r="E98" s="24" t="s">
        <v>378</v>
      </c>
      <c r="F98" s="7" t="s">
        <v>74</v>
      </c>
      <c r="G98" s="7" t="s">
        <v>66</v>
      </c>
      <c r="H98" s="7" t="s">
        <v>62</v>
      </c>
      <c r="I98" s="9" t="s">
        <v>66</v>
      </c>
      <c r="J98" s="9" t="s">
        <v>66</v>
      </c>
      <c r="K98" s="7" t="s">
        <v>85</v>
      </c>
      <c r="L98" s="9" t="s">
        <v>66</v>
      </c>
      <c r="M98" s="7" t="s">
        <v>371</v>
      </c>
      <c r="N98" s="9" t="s">
        <v>106</v>
      </c>
      <c r="O98" s="9" t="s">
        <v>67</v>
      </c>
      <c r="P98" s="9" t="s">
        <v>106</v>
      </c>
      <c r="Q98" s="7" t="s">
        <v>132</v>
      </c>
      <c r="R98" s="19">
        <v>14650000000</v>
      </c>
      <c r="S98" s="19">
        <v>11713000000</v>
      </c>
      <c r="T98" s="19" t="s">
        <v>67</v>
      </c>
      <c r="U98" s="32">
        <f>S98* 0.15</f>
        <v>1756950000</v>
      </c>
      <c r="V98" s="10">
        <f>S98*0.02</f>
        <v>234260000</v>
      </c>
      <c r="W98" s="7" t="s">
        <v>66</v>
      </c>
      <c r="X98" s="9" t="s">
        <v>67</v>
      </c>
      <c r="Y98" s="7" t="s">
        <v>139</v>
      </c>
      <c r="Z98" s="7" t="s">
        <v>141</v>
      </c>
      <c r="AB98" s="7" t="s">
        <v>141</v>
      </c>
      <c r="AC98" s="7" t="s">
        <v>142</v>
      </c>
      <c r="AD98" s="10" t="s">
        <v>66</v>
      </c>
      <c r="AE98" s="9" t="s">
        <v>67</v>
      </c>
      <c r="AF98" s="9" t="s">
        <v>67</v>
      </c>
      <c r="AG98" s="9" t="s">
        <v>67</v>
      </c>
      <c r="AH98" s="37"/>
      <c r="AI98" s="9" t="s">
        <v>67</v>
      </c>
      <c r="AJ98" s="7">
        <v>50102</v>
      </c>
      <c r="AO98" s="56">
        <v>45194</v>
      </c>
      <c r="AQ98" s="54"/>
      <c r="AR98" s="54"/>
      <c r="AS98" s="22"/>
    </row>
    <row r="99" spans="1:51" s="39" customFormat="1" ht="32.1" customHeight="1" x14ac:dyDescent="0.25">
      <c r="A99" s="40" t="s">
        <v>392</v>
      </c>
      <c r="B99" s="7" t="s">
        <v>80</v>
      </c>
      <c r="C99" s="7" t="s">
        <v>377</v>
      </c>
      <c r="D99" s="7" t="s">
        <v>64</v>
      </c>
      <c r="E99" s="8" t="s">
        <v>395</v>
      </c>
      <c r="F99" s="7" t="s">
        <v>74</v>
      </c>
      <c r="G99" s="7" t="s">
        <v>66</v>
      </c>
      <c r="H99" s="7" t="s">
        <v>61</v>
      </c>
      <c r="I99" s="9" t="s">
        <v>106</v>
      </c>
      <c r="J99" s="9" t="s">
        <v>66</v>
      </c>
      <c r="K99" s="7" t="s">
        <v>85</v>
      </c>
      <c r="L99" s="9" t="s">
        <v>106</v>
      </c>
      <c r="M99" s="9" t="s">
        <v>67</v>
      </c>
      <c r="N99" s="9" t="s">
        <v>67</v>
      </c>
      <c r="O99" s="9" t="s">
        <v>67</v>
      </c>
      <c r="P99" s="9" t="s">
        <v>66</v>
      </c>
      <c r="Q99" s="7" t="s">
        <v>132</v>
      </c>
      <c r="R99" s="19" t="s">
        <v>67</v>
      </c>
      <c r="S99" s="13">
        <v>15000000000</v>
      </c>
      <c r="T99" s="13" t="s">
        <v>67</v>
      </c>
      <c r="U99" s="10" t="s">
        <v>67</v>
      </c>
      <c r="V99" s="10">
        <f>S99*0.02</f>
        <v>300000000</v>
      </c>
      <c r="W99" s="7" t="s">
        <v>66</v>
      </c>
      <c r="X99" s="9" t="s">
        <v>67</v>
      </c>
      <c r="Y99" s="7" t="s">
        <v>139</v>
      </c>
      <c r="Z99" s="7" t="s">
        <v>141</v>
      </c>
      <c r="AA99" s="10"/>
      <c r="AB99" s="7" t="s">
        <v>141</v>
      </c>
      <c r="AC99" s="7" t="s">
        <v>142</v>
      </c>
      <c r="AD99" s="10" t="s">
        <v>66</v>
      </c>
      <c r="AE99" s="9" t="s">
        <v>67</v>
      </c>
      <c r="AF99" s="9" t="s">
        <v>67</v>
      </c>
      <c r="AG99" s="9" t="s">
        <v>67</v>
      </c>
      <c r="AH99" s="40"/>
      <c r="AI99" s="9" t="s">
        <v>67</v>
      </c>
      <c r="AJ99" s="7" t="s">
        <v>393</v>
      </c>
      <c r="AK99" s="7"/>
      <c r="AL99" s="7" t="s">
        <v>394</v>
      </c>
      <c r="AM99" s="7"/>
      <c r="AN99" s="7"/>
      <c r="AO99" s="56">
        <v>45194</v>
      </c>
      <c r="AP99"/>
      <c r="AQ99" s="54"/>
      <c r="AR99" s="54"/>
      <c r="AS99" s="22"/>
      <c r="AT99"/>
      <c r="AU99" s="36"/>
    </row>
    <row r="100" spans="1:51" s="39" customFormat="1" ht="32.1" customHeight="1" x14ac:dyDescent="0.25">
      <c r="A100" s="11" t="s">
        <v>396</v>
      </c>
      <c r="B100" s="7" t="s">
        <v>80</v>
      </c>
      <c r="C100" s="7" t="s">
        <v>397</v>
      </c>
      <c r="D100" s="7" t="s">
        <v>60</v>
      </c>
      <c r="E100" s="60" t="s">
        <v>713</v>
      </c>
      <c r="F100" s="7" t="s">
        <v>72</v>
      </c>
      <c r="G100" s="7" t="s">
        <v>66</v>
      </c>
      <c r="H100" s="7" t="s">
        <v>61</v>
      </c>
      <c r="I100" s="9" t="s">
        <v>106</v>
      </c>
      <c r="J100" s="9" t="s">
        <v>66</v>
      </c>
      <c r="K100" s="7" t="s">
        <v>87</v>
      </c>
      <c r="L100" s="9" t="s">
        <v>66</v>
      </c>
      <c r="M100" s="7" t="s">
        <v>399</v>
      </c>
      <c r="N100" s="9" t="s">
        <v>66</v>
      </c>
      <c r="O100" s="7" t="s">
        <v>400</v>
      </c>
      <c r="P100" s="9" t="s">
        <v>106</v>
      </c>
      <c r="Q100" s="7" t="s">
        <v>108</v>
      </c>
      <c r="R100" s="10" t="s">
        <v>67</v>
      </c>
      <c r="S100" s="10">
        <v>60000000</v>
      </c>
      <c r="T100" s="10" t="s">
        <v>67</v>
      </c>
      <c r="U100" s="10" t="s">
        <v>67</v>
      </c>
      <c r="V100" s="10" t="s">
        <v>67</v>
      </c>
      <c r="W100" s="7" t="s">
        <v>66</v>
      </c>
      <c r="X100" s="7" t="s">
        <v>228</v>
      </c>
      <c r="Y100" s="7" t="s">
        <v>240</v>
      </c>
      <c r="Z100" s="7" t="s">
        <v>398</v>
      </c>
      <c r="AA100" s="10"/>
      <c r="AB100" s="9" t="s">
        <v>67</v>
      </c>
      <c r="AC100" s="7" t="s">
        <v>120</v>
      </c>
      <c r="AD100" s="10" t="s">
        <v>106</v>
      </c>
      <c r="AE100" s="7" t="s">
        <v>121</v>
      </c>
      <c r="AF100" s="12">
        <v>45140</v>
      </c>
      <c r="AG100" s="12">
        <v>45261</v>
      </c>
      <c r="AH100" s="11"/>
      <c r="AI100" s="11">
        <v>66.039000000000001</v>
      </c>
      <c r="AJ100" s="7">
        <v>60104</v>
      </c>
      <c r="AK100" s="7"/>
      <c r="AL100" s="7" t="s">
        <v>16</v>
      </c>
      <c r="AM100" s="7"/>
      <c r="AN100" s="7"/>
      <c r="AO100" s="56">
        <v>45194</v>
      </c>
      <c r="AP100"/>
      <c r="AQ100" s="54"/>
      <c r="AR100" s="54"/>
      <c r="AS100" s="22"/>
      <c r="AT100"/>
      <c r="AU100" s="36"/>
    </row>
    <row r="101" spans="1:51" ht="32.1" customHeight="1" x14ac:dyDescent="0.25">
      <c r="A101" s="40" t="s">
        <v>405</v>
      </c>
      <c r="B101" s="7" t="s">
        <v>80</v>
      </c>
      <c r="C101" s="7" t="s">
        <v>144</v>
      </c>
      <c r="D101" s="7" t="s">
        <v>64</v>
      </c>
      <c r="E101" s="61" t="s">
        <v>678</v>
      </c>
      <c r="F101" s="7" t="s">
        <v>74</v>
      </c>
      <c r="G101" s="7" t="s">
        <v>66</v>
      </c>
      <c r="H101" s="7" t="s">
        <v>62</v>
      </c>
      <c r="I101" s="9" t="s">
        <v>66</v>
      </c>
      <c r="J101" s="9" t="s">
        <v>66</v>
      </c>
      <c r="K101" s="7" t="s">
        <v>85</v>
      </c>
      <c r="L101" s="9" t="s">
        <v>106</v>
      </c>
      <c r="M101" s="9" t="s">
        <v>67</v>
      </c>
      <c r="N101" s="9" t="s">
        <v>67</v>
      </c>
      <c r="O101" s="9" t="s">
        <v>67</v>
      </c>
      <c r="P101" s="9" t="s">
        <v>106</v>
      </c>
      <c r="Q101" s="7" t="s">
        <v>132</v>
      </c>
      <c r="R101" s="10">
        <v>510000000</v>
      </c>
      <c r="S101" s="13">
        <v>5000000000</v>
      </c>
      <c r="T101" s="13" t="s">
        <v>67</v>
      </c>
      <c r="U101" s="10" t="s">
        <v>67</v>
      </c>
      <c r="V101" s="10">
        <f>S101*0.02</f>
        <v>100000000</v>
      </c>
      <c r="W101" s="7" t="s">
        <v>66</v>
      </c>
      <c r="X101" s="9" t="s">
        <v>67</v>
      </c>
      <c r="Y101" s="7" t="s">
        <v>139</v>
      </c>
      <c r="Z101" s="7" t="s">
        <v>141</v>
      </c>
      <c r="AB101" s="7" t="s">
        <v>141</v>
      </c>
      <c r="AC101" s="7" t="s">
        <v>142</v>
      </c>
      <c r="AD101" s="10" t="s">
        <v>66</v>
      </c>
      <c r="AE101" s="9" t="s">
        <v>67</v>
      </c>
      <c r="AF101" s="9" t="s">
        <v>67</v>
      </c>
      <c r="AG101" s="9" t="s">
        <v>67</v>
      </c>
      <c r="AH101" s="40"/>
      <c r="AI101" s="11">
        <v>66.441999999999993</v>
      </c>
      <c r="AJ101" s="7" t="s">
        <v>406</v>
      </c>
      <c r="AM101" s="7">
        <v>42</v>
      </c>
      <c r="AN101" s="62" t="s">
        <v>676</v>
      </c>
      <c r="AO101" s="56">
        <v>45194</v>
      </c>
      <c r="AQ101" s="54"/>
      <c r="AR101" s="54"/>
      <c r="AS101" s="22"/>
    </row>
    <row r="102" spans="1:51" s="39" customFormat="1" ht="32.1" customHeight="1" x14ac:dyDescent="0.25">
      <c r="A102" s="26" t="s">
        <v>421</v>
      </c>
      <c r="B102" s="7" t="s">
        <v>80</v>
      </c>
      <c r="C102" s="7" t="s">
        <v>144</v>
      </c>
      <c r="D102" s="7" t="s">
        <v>64</v>
      </c>
      <c r="E102" s="8" t="s">
        <v>422</v>
      </c>
      <c r="F102" s="7" t="s">
        <v>74</v>
      </c>
      <c r="G102" s="7" t="s">
        <v>106</v>
      </c>
      <c r="H102" s="7" t="s">
        <v>62</v>
      </c>
      <c r="I102" s="9" t="s">
        <v>66</v>
      </c>
      <c r="J102" s="9" t="s">
        <v>106</v>
      </c>
      <c r="K102" s="7" t="s">
        <v>88</v>
      </c>
      <c r="L102" s="9" t="s">
        <v>66</v>
      </c>
      <c r="M102" s="14">
        <v>0.51</v>
      </c>
      <c r="N102" s="9" t="s">
        <v>106</v>
      </c>
      <c r="O102" s="9" t="s">
        <v>67</v>
      </c>
      <c r="P102" s="9" t="s">
        <v>106</v>
      </c>
      <c r="Q102" s="7" t="s">
        <v>132</v>
      </c>
      <c r="R102" s="10">
        <v>250000000</v>
      </c>
      <c r="S102" s="10" t="s">
        <v>67</v>
      </c>
      <c r="T102" s="10" t="s">
        <v>67</v>
      </c>
      <c r="U102" s="10" t="s">
        <v>67</v>
      </c>
      <c r="V102" s="10" t="s">
        <v>67</v>
      </c>
      <c r="W102" s="7" t="s">
        <v>66</v>
      </c>
      <c r="X102" s="9" t="s">
        <v>67</v>
      </c>
      <c r="Y102" s="7" t="s">
        <v>129</v>
      </c>
      <c r="Z102" s="7" t="s">
        <v>423</v>
      </c>
      <c r="AA102" s="10" t="s">
        <v>67</v>
      </c>
      <c r="AB102" s="9" t="s">
        <v>67</v>
      </c>
      <c r="AC102" s="7" t="s">
        <v>120</v>
      </c>
      <c r="AD102" s="10" t="s">
        <v>67</v>
      </c>
      <c r="AE102" s="7" t="s">
        <v>121</v>
      </c>
      <c r="AF102" s="12">
        <v>44810</v>
      </c>
      <c r="AG102" s="7" t="s">
        <v>122</v>
      </c>
      <c r="AH102" s="26"/>
      <c r="AI102" s="55">
        <v>66.957999999999998</v>
      </c>
      <c r="AJ102" s="7">
        <v>50215</v>
      </c>
      <c r="AK102" s="7"/>
      <c r="AL102" s="7"/>
      <c r="AM102" s="7"/>
      <c r="AN102" s="7"/>
      <c r="AO102" s="56">
        <v>45198</v>
      </c>
      <c r="AP102"/>
      <c r="AQ102" s="54"/>
      <c r="AR102" s="54"/>
      <c r="AS102" s="22"/>
      <c r="AT102"/>
      <c r="AU102" s="36"/>
    </row>
    <row r="103" spans="1:51" s="39" customFormat="1" ht="32.1" customHeight="1" x14ac:dyDescent="0.25">
      <c r="A103" s="37" t="s">
        <v>491</v>
      </c>
      <c r="B103" s="7" t="s">
        <v>80</v>
      </c>
      <c r="C103" s="7" t="s">
        <v>377</v>
      </c>
      <c r="D103" s="7" t="s">
        <v>64</v>
      </c>
      <c r="E103" s="8" t="s">
        <v>492</v>
      </c>
      <c r="F103" s="7" t="s">
        <v>74</v>
      </c>
      <c r="G103" s="7" t="s">
        <v>66</v>
      </c>
      <c r="H103" s="7" t="s">
        <v>62</v>
      </c>
      <c r="I103" s="9" t="s">
        <v>106</v>
      </c>
      <c r="J103" s="9" t="s">
        <v>66</v>
      </c>
      <c r="K103" s="7" t="s">
        <v>85</v>
      </c>
      <c r="L103" s="9" t="s">
        <v>106</v>
      </c>
      <c r="M103" s="9" t="s">
        <v>67</v>
      </c>
      <c r="N103" s="9" t="s">
        <v>67</v>
      </c>
      <c r="O103" s="9" t="s">
        <v>67</v>
      </c>
      <c r="P103" s="9" t="s">
        <v>66</v>
      </c>
      <c r="Q103" s="7" t="s">
        <v>108</v>
      </c>
      <c r="R103" s="19" t="s">
        <v>67</v>
      </c>
      <c r="S103" s="13">
        <v>4000000000</v>
      </c>
      <c r="T103" s="13" t="s">
        <v>67</v>
      </c>
      <c r="U103" s="9" t="s">
        <v>67</v>
      </c>
      <c r="V103" s="10">
        <f>S103*0.02</f>
        <v>80000000</v>
      </c>
      <c r="W103" s="7" t="s">
        <v>66</v>
      </c>
      <c r="X103" s="9" t="s">
        <v>67</v>
      </c>
      <c r="Y103" s="7" t="s">
        <v>139</v>
      </c>
      <c r="Z103" s="7" t="s">
        <v>141</v>
      </c>
      <c r="AA103" s="10"/>
      <c r="AB103" s="7" t="s">
        <v>141</v>
      </c>
      <c r="AC103" s="7" t="s">
        <v>142</v>
      </c>
      <c r="AD103" s="10" t="s">
        <v>66</v>
      </c>
      <c r="AE103" s="9" t="s">
        <v>67</v>
      </c>
      <c r="AF103" s="9" t="s">
        <v>67</v>
      </c>
      <c r="AG103" s="9" t="s">
        <v>67</v>
      </c>
      <c r="AH103" s="37"/>
      <c r="AI103" s="9" t="s">
        <v>67</v>
      </c>
      <c r="AJ103" s="7" t="s">
        <v>689</v>
      </c>
      <c r="AK103" s="7"/>
      <c r="AL103" s="7" t="s">
        <v>394</v>
      </c>
      <c r="AM103" s="7"/>
      <c r="AN103" s="7"/>
      <c r="AO103" s="56">
        <v>45201</v>
      </c>
      <c r="AP103"/>
      <c r="AQ103" s="54"/>
      <c r="AR103" s="54"/>
      <c r="AS103" s="22"/>
      <c r="AT103"/>
      <c r="AU103" s="36"/>
    </row>
    <row r="104" spans="1:51" ht="32.1" customHeight="1" x14ac:dyDescent="0.25">
      <c r="A104" s="8" t="s">
        <v>268</v>
      </c>
      <c r="B104" s="7" t="s">
        <v>80</v>
      </c>
      <c r="C104" s="7" t="s">
        <v>144</v>
      </c>
      <c r="D104" s="7" t="s">
        <v>64</v>
      </c>
      <c r="E104" s="8" t="s">
        <v>269</v>
      </c>
      <c r="F104" s="7" t="s">
        <v>74</v>
      </c>
      <c r="G104" s="7" t="s">
        <v>66</v>
      </c>
      <c r="H104" s="7" t="s">
        <v>62</v>
      </c>
      <c r="I104" s="9" t="s">
        <v>66</v>
      </c>
      <c r="J104" s="9" t="s">
        <v>106</v>
      </c>
      <c r="K104" s="7" t="s">
        <v>85</v>
      </c>
      <c r="L104" s="9" t="s">
        <v>106</v>
      </c>
      <c r="M104" s="9" t="s">
        <v>67</v>
      </c>
      <c r="N104" s="9" t="s">
        <v>67</v>
      </c>
      <c r="O104" s="9" t="s">
        <v>67</v>
      </c>
      <c r="P104" s="9" t="s">
        <v>66</v>
      </c>
      <c r="Q104" s="9" t="s">
        <v>67</v>
      </c>
      <c r="R104" s="10">
        <v>10000000</v>
      </c>
      <c r="S104" s="10" t="s">
        <v>67</v>
      </c>
      <c r="T104" s="10" t="s">
        <v>67</v>
      </c>
      <c r="U104" s="10" t="s">
        <v>67</v>
      </c>
      <c r="V104" s="10" t="s">
        <v>67</v>
      </c>
      <c r="W104" s="9" t="s">
        <v>67</v>
      </c>
      <c r="X104" s="7" t="s">
        <v>270</v>
      </c>
      <c r="Y104" s="36" t="s">
        <v>65</v>
      </c>
      <c r="Z104" s="7" t="s">
        <v>146</v>
      </c>
      <c r="AA104" s="10" t="s">
        <v>67</v>
      </c>
      <c r="AB104" s="9" t="s">
        <v>67</v>
      </c>
      <c r="AC104" s="7" t="s">
        <v>120</v>
      </c>
      <c r="AD104" s="10" t="s">
        <v>67</v>
      </c>
      <c r="AE104" s="9" t="s">
        <v>67</v>
      </c>
      <c r="AF104" s="9" t="s">
        <v>67</v>
      </c>
      <c r="AG104" s="9" t="s">
        <v>67</v>
      </c>
      <c r="AI104" s="9" t="s">
        <v>67</v>
      </c>
      <c r="AJ104" s="7">
        <v>50206</v>
      </c>
      <c r="AM104" s="7">
        <v>33</v>
      </c>
      <c r="AN104" s="7" t="s">
        <v>671</v>
      </c>
      <c r="AO104" s="56">
        <v>45191</v>
      </c>
      <c r="AQ104" s="54"/>
      <c r="AR104" s="54"/>
      <c r="AS104" s="22"/>
      <c r="AV104" s="39"/>
      <c r="AW104" s="39"/>
      <c r="AX104" s="39"/>
      <c r="AY104" s="39"/>
    </row>
    <row r="105" spans="1:51" ht="32.1" customHeight="1" x14ac:dyDescent="0.25">
      <c r="A105" s="8" t="s">
        <v>271</v>
      </c>
      <c r="B105" s="7" t="s">
        <v>80</v>
      </c>
      <c r="C105" s="7" t="s">
        <v>144</v>
      </c>
      <c r="D105" s="7" t="s">
        <v>64</v>
      </c>
      <c r="E105" s="8" t="s">
        <v>272</v>
      </c>
      <c r="F105" s="7" t="s">
        <v>74</v>
      </c>
      <c r="G105" s="7" t="s">
        <v>66</v>
      </c>
      <c r="H105" s="7" t="s">
        <v>62</v>
      </c>
      <c r="I105" s="9" t="s">
        <v>66</v>
      </c>
      <c r="J105" s="9" t="s">
        <v>106</v>
      </c>
      <c r="K105" s="7" t="s">
        <v>85</v>
      </c>
      <c r="L105" s="9" t="s">
        <v>67</v>
      </c>
      <c r="M105" s="9" t="s">
        <v>67</v>
      </c>
      <c r="N105" s="9" t="s">
        <v>67</v>
      </c>
      <c r="O105" s="9" t="s">
        <v>67</v>
      </c>
      <c r="P105" s="9" t="s">
        <v>66</v>
      </c>
      <c r="Q105" s="9" t="s">
        <v>67</v>
      </c>
      <c r="R105" s="70">
        <v>0</v>
      </c>
      <c r="S105" s="10" t="s">
        <v>67</v>
      </c>
      <c r="T105" s="10" t="s">
        <v>67</v>
      </c>
      <c r="U105" s="10" t="s">
        <v>67</v>
      </c>
      <c r="V105" s="10" t="s">
        <v>67</v>
      </c>
      <c r="W105" s="9" t="s">
        <v>67</v>
      </c>
      <c r="X105" s="9" t="s">
        <v>67</v>
      </c>
      <c r="Y105" s="7" t="s">
        <v>65</v>
      </c>
      <c r="Z105" s="7" t="s">
        <v>273</v>
      </c>
      <c r="AA105" s="10" t="s">
        <v>67</v>
      </c>
      <c r="AB105" s="9" t="s">
        <v>67</v>
      </c>
      <c r="AC105" s="7" t="s">
        <v>120</v>
      </c>
      <c r="AD105" s="10" t="s">
        <v>67</v>
      </c>
      <c r="AE105" s="9" t="s">
        <v>67</v>
      </c>
      <c r="AF105" s="9" t="s">
        <v>67</v>
      </c>
      <c r="AG105" s="9" t="s">
        <v>67</v>
      </c>
      <c r="AI105" s="9" t="s">
        <v>67</v>
      </c>
      <c r="AJ105" s="7">
        <v>50207</v>
      </c>
      <c r="AM105" s="7">
        <v>33</v>
      </c>
      <c r="AN105" s="7" t="s">
        <v>672</v>
      </c>
      <c r="AO105" s="56">
        <v>45191</v>
      </c>
      <c r="AQ105" s="54"/>
      <c r="AR105" s="54"/>
      <c r="AS105" s="22"/>
    </row>
    <row r="106" spans="1:51" ht="32.1" customHeight="1" x14ac:dyDescent="0.25">
      <c r="A106" s="30" t="s">
        <v>274</v>
      </c>
      <c r="B106" s="7" t="s">
        <v>80</v>
      </c>
      <c r="C106" s="7" t="s">
        <v>144</v>
      </c>
      <c r="D106" s="7" t="s">
        <v>64</v>
      </c>
      <c r="E106" s="8" t="s">
        <v>276</v>
      </c>
      <c r="F106" s="7" t="s">
        <v>74</v>
      </c>
      <c r="G106" s="7" t="s">
        <v>66</v>
      </c>
      <c r="H106" s="7" t="s">
        <v>62</v>
      </c>
      <c r="I106" s="9" t="s">
        <v>66</v>
      </c>
      <c r="J106" s="9" t="s">
        <v>106</v>
      </c>
      <c r="K106" s="7" t="s">
        <v>85</v>
      </c>
      <c r="L106" s="9" t="s">
        <v>67</v>
      </c>
      <c r="M106" s="9" t="s">
        <v>67</v>
      </c>
      <c r="N106" s="9" t="s">
        <v>67</v>
      </c>
      <c r="O106" s="9" t="s">
        <v>67</v>
      </c>
      <c r="P106" s="9" t="s">
        <v>66</v>
      </c>
      <c r="Q106" s="9" t="s">
        <v>67</v>
      </c>
      <c r="R106" s="10">
        <v>50000000</v>
      </c>
      <c r="S106" s="10" t="s">
        <v>67</v>
      </c>
      <c r="T106" s="10" t="s">
        <v>67</v>
      </c>
      <c r="U106" s="10" t="s">
        <v>67</v>
      </c>
      <c r="V106" s="10" t="s">
        <v>67</v>
      </c>
      <c r="W106" s="9" t="s">
        <v>67</v>
      </c>
      <c r="X106" s="9" t="s">
        <v>67</v>
      </c>
      <c r="Y106" s="7" t="s">
        <v>139</v>
      </c>
      <c r="Z106" s="7" t="s">
        <v>277</v>
      </c>
      <c r="AA106" s="10" t="s">
        <v>67</v>
      </c>
      <c r="AB106" s="9" t="s">
        <v>67</v>
      </c>
      <c r="AC106" s="7" t="s">
        <v>120</v>
      </c>
      <c r="AD106" s="10" t="s">
        <v>67</v>
      </c>
      <c r="AE106" s="9" t="s">
        <v>67</v>
      </c>
      <c r="AF106" s="9" t="s">
        <v>67</v>
      </c>
      <c r="AG106" s="9" t="s">
        <v>67</v>
      </c>
      <c r="AH106" s="30"/>
      <c r="AI106" s="9" t="s">
        <v>67</v>
      </c>
      <c r="AJ106" s="7" t="s">
        <v>275</v>
      </c>
      <c r="AO106" s="56">
        <v>45191</v>
      </c>
      <c r="AQ106" s="54"/>
      <c r="AR106" s="54"/>
      <c r="AS106" s="22"/>
    </row>
    <row r="107" spans="1:51" ht="32.1" customHeight="1" x14ac:dyDescent="0.25">
      <c r="A107" s="37" t="s">
        <v>573</v>
      </c>
      <c r="B107" s="7" t="s">
        <v>80</v>
      </c>
      <c r="C107" s="7" t="s">
        <v>368</v>
      </c>
      <c r="D107" s="7" t="s">
        <v>64</v>
      </c>
      <c r="E107" s="8" t="s">
        <v>574</v>
      </c>
      <c r="F107" s="7" t="s">
        <v>74</v>
      </c>
      <c r="G107" s="7" t="s">
        <v>66</v>
      </c>
      <c r="H107" s="7" t="s">
        <v>61</v>
      </c>
      <c r="I107" s="9" t="s">
        <v>106</v>
      </c>
      <c r="J107" s="9" t="s">
        <v>66</v>
      </c>
      <c r="K107" s="7" t="s">
        <v>85</v>
      </c>
      <c r="L107" s="9" t="s">
        <v>106</v>
      </c>
      <c r="M107" s="9" t="s">
        <v>67</v>
      </c>
      <c r="N107" s="9" t="s">
        <v>67</v>
      </c>
      <c r="O107" s="9" t="s">
        <v>67</v>
      </c>
      <c r="P107" s="9" t="s">
        <v>66</v>
      </c>
      <c r="Q107" s="7" t="s">
        <v>132</v>
      </c>
      <c r="R107" s="10" t="s">
        <v>67</v>
      </c>
      <c r="S107" s="13">
        <v>1000000000</v>
      </c>
      <c r="T107" s="13" t="s">
        <v>67</v>
      </c>
      <c r="U107" s="10" t="s">
        <v>67</v>
      </c>
      <c r="V107" s="10">
        <f>S107*0.02</f>
        <v>20000000</v>
      </c>
      <c r="W107" s="7" t="s">
        <v>66</v>
      </c>
      <c r="X107" s="9" t="s">
        <v>67</v>
      </c>
      <c r="Y107" s="7" t="s">
        <v>139</v>
      </c>
      <c r="Z107" s="7" t="s">
        <v>575</v>
      </c>
      <c r="AB107" s="7" t="s">
        <v>141</v>
      </c>
      <c r="AC107" s="7" t="s">
        <v>142</v>
      </c>
      <c r="AD107" s="10" t="s">
        <v>66</v>
      </c>
      <c r="AE107" s="9" t="s">
        <v>67</v>
      </c>
      <c r="AF107" s="9" t="s">
        <v>67</v>
      </c>
      <c r="AG107" s="9" t="s">
        <v>67</v>
      </c>
      <c r="AH107" s="37"/>
      <c r="AI107" s="9" t="s">
        <v>67</v>
      </c>
      <c r="AJ107" s="7" t="s">
        <v>393</v>
      </c>
      <c r="AL107" s="7" t="s">
        <v>699</v>
      </c>
      <c r="AO107" s="56">
        <v>45205</v>
      </c>
      <c r="AQ107" s="54"/>
      <c r="AR107" s="54"/>
      <c r="AS107" s="22"/>
    </row>
    <row r="108" spans="1:51" s="39" customFormat="1" ht="32.1" customHeight="1" x14ac:dyDescent="0.25">
      <c r="A108" s="8" t="s">
        <v>606</v>
      </c>
      <c r="B108" s="7" t="s">
        <v>80</v>
      </c>
      <c r="C108" s="7" t="s">
        <v>144</v>
      </c>
      <c r="D108" s="7" t="s">
        <v>64</v>
      </c>
      <c r="E108" s="8" t="s">
        <v>607</v>
      </c>
      <c r="F108" s="7" t="s">
        <v>74</v>
      </c>
      <c r="G108" s="7" t="s">
        <v>106</v>
      </c>
      <c r="H108" s="7" t="s">
        <v>62</v>
      </c>
      <c r="I108" s="9" t="s">
        <v>106</v>
      </c>
      <c r="J108" s="9" t="s">
        <v>106</v>
      </c>
      <c r="K108" s="10" t="s">
        <v>67</v>
      </c>
      <c r="L108" s="10" t="s">
        <v>67</v>
      </c>
      <c r="M108" s="10" t="s">
        <v>67</v>
      </c>
      <c r="N108" s="10" t="s">
        <v>67</v>
      </c>
      <c r="O108" s="10" t="s">
        <v>67</v>
      </c>
      <c r="P108" s="9" t="s">
        <v>66</v>
      </c>
      <c r="Q108" s="9" t="s">
        <v>67</v>
      </c>
      <c r="R108" s="10" t="s">
        <v>67</v>
      </c>
      <c r="S108" s="10" t="s">
        <v>67</v>
      </c>
      <c r="T108" s="10" t="s">
        <v>67</v>
      </c>
      <c r="U108" s="10" t="s">
        <v>67</v>
      </c>
      <c r="V108" s="10" t="s">
        <v>67</v>
      </c>
      <c r="W108" s="10" t="s">
        <v>67</v>
      </c>
      <c r="X108" s="10" t="s">
        <v>67</v>
      </c>
      <c r="Y108" s="10" t="s">
        <v>67</v>
      </c>
      <c r="Z108" s="10" t="s">
        <v>67</v>
      </c>
      <c r="AA108" s="10" t="s">
        <v>67</v>
      </c>
      <c r="AB108" s="10" t="s">
        <v>67</v>
      </c>
      <c r="AC108" s="10" t="s">
        <v>67</v>
      </c>
      <c r="AD108" s="10" t="s">
        <v>67</v>
      </c>
      <c r="AE108" s="10" t="s">
        <v>67</v>
      </c>
      <c r="AF108" s="10" t="s">
        <v>67</v>
      </c>
      <c r="AG108" s="10" t="s">
        <v>67</v>
      </c>
      <c r="AH108" s="8"/>
      <c r="AI108" s="10" t="s">
        <v>67</v>
      </c>
      <c r="AJ108" s="7">
        <v>50216</v>
      </c>
      <c r="AK108" s="7"/>
      <c r="AL108" s="7"/>
      <c r="AM108" s="7"/>
      <c r="AN108" s="7"/>
      <c r="AO108" s="56">
        <v>45210</v>
      </c>
      <c r="AP108"/>
      <c r="AQ108" s="54"/>
      <c r="AR108" s="54"/>
      <c r="AS108" s="22"/>
      <c r="AT108"/>
      <c r="AU108" s="36"/>
    </row>
    <row r="109" spans="1:51" ht="32.1" customHeight="1" x14ac:dyDescent="0.25">
      <c r="A109" s="37" t="s">
        <v>616</v>
      </c>
      <c r="B109" s="7" t="s">
        <v>80</v>
      </c>
      <c r="C109" s="7" t="s">
        <v>144</v>
      </c>
      <c r="D109" s="7" t="s">
        <v>64</v>
      </c>
      <c r="E109" s="8" t="s">
        <v>617</v>
      </c>
      <c r="F109" s="7" t="s">
        <v>72</v>
      </c>
      <c r="G109" s="7" t="s">
        <v>66</v>
      </c>
      <c r="H109" s="7" t="s">
        <v>62</v>
      </c>
      <c r="I109" s="9" t="s">
        <v>66</v>
      </c>
      <c r="J109" s="9" t="s">
        <v>66</v>
      </c>
      <c r="K109" s="7" t="s">
        <v>85</v>
      </c>
      <c r="L109" s="9" t="s">
        <v>217</v>
      </c>
      <c r="M109" s="9" t="s">
        <v>67</v>
      </c>
      <c r="N109" s="9" t="s">
        <v>67</v>
      </c>
      <c r="O109" s="9" t="s">
        <v>67</v>
      </c>
      <c r="P109" s="9" t="s">
        <v>66</v>
      </c>
      <c r="Q109" s="7" t="s">
        <v>108</v>
      </c>
      <c r="R109" s="10">
        <v>75000000</v>
      </c>
      <c r="S109" s="10">
        <v>75000000</v>
      </c>
      <c r="T109" s="10" t="s">
        <v>67</v>
      </c>
      <c r="U109" s="10">
        <f>$S109/2</f>
        <v>37500000</v>
      </c>
      <c r="V109" s="10">
        <f>$S109/2</f>
        <v>37500000</v>
      </c>
      <c r="W109" s="7" t="s">
        <v>66</v>
      </c>
      <c r="X109" s="7" t="s">
        <v>170</v>
      </c>
      <c r="Y109" s="7" t="s">
        <v>129</v>
      </c>
      <c r="Z109" s="7" t="s">
        <v>618</v>
      </c>
      <c r="AB109" s="9" t="s">
        <v>67</v>
      </c>
      <c r="AC109" s="7" t="s">
        <v>120</v>
      </c>
      <c r="AD109" s="10" t="s">
        <v>66</v>
      </c>
      <c r="AE109" s="7" t="s">
        <v>112</v>
      </c>
      <c r="AF109" s="12">
        <v>44879</v>
      </c>
      <c r="AG109" s="12">
        <v>44972</v>
      </c>
      <c r="AH109" s="37"/>
      <c r="AI109" s="21">
        <v>66.921000000000006</v>
      </c>
      <c r="AJ109" s="7">
        <v>70402</v>
      </c>
      <c r="AO109" s="56">
        <v>45210</v>
      </c>
      <c r="AQ109" s="54"/>
      <c r="AR109" s="54"/>
      <c r="AS109" s="22"/>
    </row>
    <row r="110" spans="1:51" ht="32.1" customHeight="1" x14ac:dyDescent="0.25">
      <c r="A110" s="8" t="s">
        <v>650</v>
      </c>
      <c r="B110" s="7" t="s">
        <v>80</v>
      </c>
      <c r="C110" s="7" t="s">
        <v>144</v>
      </c>
      <c r="D110" s="7" t="s">
        <v>60</v>
      </c>
      <c r="E110" s="8" t="s">
        <v>651</v>
      </c>
      <c r="F110" s="7" t="s">
        <v>71</v>
      </c>
      <c r="G110" s="7" t="s">
        <v>66</v>
      </c>
      <c r="H110" s="7" t="s">
        <v>61</v>
      </c>
      <c r="I110" s="9" t="s">
        <v>106</v>
      </c>
      <c r="J110" s="9" t="s">
        <v>66</v>
      </c>
      <c r="K110" s="9" t="s">
        <v>737</v>
      </c>
      <c r="L110" s="9" t="s">
        <v>67</v>
      </c>
      <c r="M110" s="9" t="s">
        <v>67</v>
      </c>
      <c r="N110" s="9" t="s">
        <v>67</v>
      </c>
      <c r="O110" s="9" t="s">
        <v>67</v>
      </c>
      <c r="P110" s="9" t="s">
        <v>66</v>
      </c>
      <c r="Q110" s="9" t="s">
        <v>67</v>
      </c>
      <c r="R110" s="10" t="s">
        <v>67</v>
      </c>
      <c r="S110" s="10">
        <v>34000000</v>
      </c>
      <c r="T110" s="10" t="s">
        <v>67</v>
      </c>
      <c r="U110" s="10" t="s">
        <v>67</v>
      </c>
      <c r="V110" s="10" t="s">
        <v>67</v>
      </c>
      <c r="W110" s="9" t="s">
        <v>67</v>
      </c>
      <c r="X110" s="7" t="s">
        <v>228</v>
      </c>
      <c r="Y110" s="7" t="s">
        <v>139</v>
      </c>
      <c r="Z110" s="9" t="s">
        <v>67</v>
      </c>
      <c r="AB110" s="9" t="s">
        <v>67</v>
      </c>
      <c r="AC110" s="9" t="s">
        <v>67</v>
      </c>
      <c r="AD110" s="10" t="s">
        <v>67</v>
      </c>
      <c r="AE110" s="9" t="s">
        <v>67</v>
      </c>
      <c r="AF110" s="9" t="s">
        <v>67</v>
      </c>
      <c r="AG110" s="9" t="s">
        <v>67</v>
      </c>
      <c r="AI110" s="9" t="s">
        <v>67</v>
      </c>
      <c r="AJ110" s="7">
        <v>60107</v>
      </c>
      <c r="AO110" s="56">
        <v>45210</v>
      </c>
      <c r="AQ110" s="54"/>
      <c r="AR110" s="54"/>
      <c r="AS110" s="22"/>
    </row>
    <row r="111" spans="1:51" ht="32.1" customHeight="1" x14ac:dyDescent="0.25">
      <c r="A111" s="26" t="s">
        <v>652</v>
      </c>
      <c r="B111" s="7" t="s">
        <v>80</v>
      </c>
      <c r="C111" s="7" t="s">
        <v>397</v>
      </c>
      <c r="D111" s="7" t="s">
        <v>60</v>
      </c>
      <c r="E111" s="8" t="s">
        <v>653</v>
      </c>
      <c r="F111" s="7" t="s">
        <v>72</v>
      </c>
      <c r="G111" s="7" t="s">
        <v>66</v>
      </c>
      <c r="H111" s="7" t="s">
        <v>61</v>
      </c>
      <c r="I111" s="9" t="s">
        <v>106</v>
      </c>
      <c r="J111" s="9" t="s">
        <v>66</v>
      </c>
      <c r="K111" s="7" t="s">
        <v>85</v>
      </c>
      <c r="L111" s="9" t="s">
        <v>106</v>
      </c>
      <c r="M111" s="9" t="s">
        <v>67</v>
      </c>
      <c r="N111" s="9" t="s">
        <v>67</v>
      </c>
      <c r="O111" s="9" t="s">
        <v>67</v>
      </c>
      <c r="P111" s="9" t="s">
        <v>106</v>
      </c>
      <c r="Q111" s="9" t="s">
        <v>67</v>
      </c>
      <c r="R111" s="10" t="s">
        <v>67</v>
      </c>
      <c r="S111" s="10">
        <v>50000000</v>
      </c>
      <c r="T111" s="10" t="s">
        <v>67</v>
      </c>
      <c r="U111" s="10" t="s">
        <v>67</v>
      </c>
      <c r="V111" s="10" t="s">
        <v>67</v>
      </c>
      <c r="W111" s="9" t="s">
        <v>67</v>
      </c>
      <c r="X111" s="7" t="s">
        <v>228</v>
      </c>
      <c r="Y111" s="7" t="s">
        <v>129</v>
      </c>
      <c r="Z111" s="7" t="s">
        <v>654</v>
      </c>
      <c r="AB111" s="9" t="s">
        <v>67</v>
      </c>
      <c r="AC111" s="7" t="s">
        <v>120</v>
      </c>
      <c r="AD111" s="10" t="s">
        <v>67</v>
      </c>
      <c r="AE111" s="9" t="s">
        <v>67</v>
      </c>
      <c r="AF111" s="9" t="s">
        <v>67</v>
      </c>
      <c r="AG111" s="9" t="s">
        <v>67</v>
      </c>
      <c r="AH111" s="26"/>
      <c r="AI111" s="11">
        <v>66.034000000000006</v>
      </c>
      <c r="AJ111" s="7">
        <v>60106</v>
      </c>
      <c r="AL111" s="7" t="s">
        <v>16</v>
      </c>
      <c r="AO111" s="56">
        <v>45210</v>
      </c>
      <c r="AQ111" s="54"/>
      <c r="AR111" s="54"/>
      <c r="AS111" s="22"/>
    </row>
    <row r="112" spans="1:51" ht="32.1" customHeight="1" x14ac:dyDescent="0.25">
      <c r="A112" s="40" t="s">
        <v>658</v>
      </c>
      <c r="B112" s="7" t="s">
        <v>80</v>
      </c>
      <c r="C112" s="7" t="s">
        <v>144</v>
      </c>
      <c r="D112" s="7" t="s">
        <v>64</v>
      </c>
      <c r="E112" s="8" t="s">
        <v>659</v>
      </c>
      <c r="F112" s="7" t="s">
        <v>72</v>
      </c>
      <c r="G112" s="7" t="s">
        <v>66</v>
      </c>
      <c r="H112" s="7" t="s">
        <v>61</v>
      </c>
      <c r="I112" s="9" t="s">
        <v>66</v>
      </c>
      <c r="J112" s="9" t="s">
        <v>66</v>
      </c>
      <c r="K112" s="7" t="s">
        <v>85</v>
      </c>
      <c r="L112" s="9" t="s">
        <v>67</v>
      </c>
      <c r="M112" s="9" t="s">
        <v>67</v>
      </c>
      <c r="N112" s="9" t="s">
        <v>67</v>
      </c>
      <c r="O112" s="9" t="s">
        <v>67</v>
      </c>
      <c r="P112" s="9" t="s">
        <v>106</v>
      </c>
      <c r="Q112" s="9" t="s">
        <v>67</v>
      </c>
      <c r="R112" s="10">
        <v>50000000</v>
      </c>
      <c r="S112" s="10">
        <v>50000000</v>
      </c>
      <c r="T112" s="10" t="s">
        <v>67</v>
      </c>
      <c r="U112" s="10" t="s">
        <v>67</v>
      </c>
      <c r="V112" s="10" t="s">
        <v>67</v>
      </c>
      <c r="W112" s="9" t="s">
        <v>67</v>
      </c>
      <c r="X112" s="9" t="s">
        <v>67</v>
      </c>
      <c r="Y112" s="7" t="s">
        <v>139</v>
      </c>
      <c r="Z112" s="7" t="s">
        <v>140</v>
      </c>
      <c r="AB112" s="9" t="s">
        <v>67</v>
      </c>
      <c r="AC112" s="7" t="s">
        <v>120</v>
      </c>
      <c r="AD112" s="10" t="s">
        <v>106</v>
      </c>
      <c r="AE112" s="9" t="s">
        <v>67</v>
      </c>
      <c r="AF112" s="9" t="s">
        <v>67</v>
      </c>
      <c r="AG112" s="9" t="s">
        <v>67</v>
      </c>
      <c r="AH112" s="40"/>
      <c r="AI112" s="9" t="s">
        <v>67</v>
      </c>
      <c r="AJ112" s="7">
        <v>40306</v>
      </c>
      <c r="AO112" s="56">
        <v>45210</v>
      </c>
      <c r="AQ112" s="54"/>
      <c r="AR112" s="54"/>
      <c r="AS112" s="22"/>
    </row>
    <row r="113" spans="1:47" ht="32.1" customHeight="1" x14ac:dyDescent="0.25">
      <c r="A113" s="11" t="s">
        <v>664</v>
      </c>
      <c r="B113" s="7" t="s">
        <v>80</v>
      </c>
      <c r="C113" s="7" t="s">
        <v>397</v>
      </c>
      <c r="D113" s="7" t="s">
        <v>60</v>
      </c>
      <c r="E113" s="7" t="s">
        <v>666</v>
      </c>
      <c r="F113" s="7" t="s">
        <v>72</v>
      </c>
      <c r="G113" s="7" t="s">
        <v>66</v>
      </c>
      <c r="H113" s="7" t="s">
        <v>61</v>
      </c>
      <c r="I113" s="9" t="s">
        <v>106</v>
      </c>
      <c r="J113" s="9" t="s">
        <v>66</v>
      </c>
      <c r="K113" s="7" t="s">
        <v>86</v>
      </c>
      <c r="L113" s="9" t="s">
        <v>106</v>
      </c>
      <c r="M113" s="9" t="s">
        <v>67</v>
      </c>
      <c r="N113" s="9" t="s">
        <v>67</v>
      </c>
      <c r="O113" s="9" t="s">
        <v>67</v>
      </c>
      <c r="P113" s="9" t="s">
        <v>106</v>
      </c>
      <c r="Q113" s="9" t="s">
        <v>67</v>
      </c>
      <c r="R113" s="10" t="s">
        <v>67</v>
      </c>
      <c r="S113" s="10">
        <v>3000000</v>
      </c>
      <c r="T113" s="10" t="s">
        <v>67</v>
      </c>
      <c r="U113" s="10" t="s">
        <v>67</v>
      </c>
      <c r="V113" s="10" t="s">
        <v>67</v>
      </c>
      <c r="W113" s="66" t="s">
        <v>67</v>
      </c>
      <c r="X113" s="7" t="s">
        <v>228</v>
      </c>
      <c r="Y113" s="7" t="s">
        <v>240</v>
      </c>
      <c r="Z113" s="7" t="s">
        <v>667</v>
      </c>
      <c r="AB113" s="9" t="s">
        <v>67</v>
      </c>
      <c r="AC113" s="7" t="s">
        <v>120</v>
      </c>
      <c r="AD113" s="10" t="s">
        <v>67</v>
      </c>
      <c r="AE113" s="9" t="s">
        <v>67</v>
      </c>
      <c r="AF113" s="22" t="s">
        <v>67</v>
      </c>
      <c r="AG113" s="22" t="s">
        <v>67</v>
      </c>
      <c r="AH113" s="11"/>
      <c r="AI113" s="47" t="s">
        <v>67</v>
      </c>
      <c r="AJ113" s="7" t="s">
        <v>665</v>
      </c>
      <c r="AL113" s="7" t="s">
        <v>16</v>
      </c>
      <c r="AO113" s="56">
        <v>45210</v>
      </c>
      <c r="AQ113" s="54"/>
      <c r="AR113" s="54"/>
      <c r="AS113" s="22"/>
    </row>
    <row r="114" spans="1:47" ht="32.1" customHeight="1" x14ac:dyDescent="0.25">
      <c r="A114" s="37" t="s">
        <v>290</v>
      </c>
      <c r="B114" s="7" t="s">
        <v>96</v>
      </c>
      <c r="C114" s="7" t="s">
        <v>291</v>
      </c>
      <c r="D114" s="7" t="s">
        <v>64</v>
      </c>
      <c r="E114" s="8" t="s">
        <v>292</v>
      </c>
      <c r="F114" s="7" t="s">
        <v>68</v>
      </c>
      <c r="G114" s="7" t="s">
        <v>66</v>
      </c>
      <c r="H114" s="7" t="s">
        <v>61</v>
      </c>
      <c r="I114" s="9" t="s">
        <v>66</v>
      </c>
      <c r="J114" s="9" t="s">
        <v>66</v>
      </c>
      <c r="K114" s="7" t="s">
        <v>90</v>
      </c>
      <c r="L114" s="9" t="s">
        <v>106</v>
      </c>
      <c r="M114" s="9" t="s">
        <v>67</v>
      </c>
      <c r="N114" s="9" t="s">
        <v>67</v>
      </c>
      <c r="O114" s="9" t="s">
        <v>67</v>
      </c>
      <c r="P114" s="9" t="s">
        <v>66</v>
      </c>
      <c r="Q114" s="9" t="s">
        <v>67</v>
      </c>
      <c r="R114" s="19">
        <v>14200000000</v>
      </c>
      <c r="S114" s="19">
        <v>14200000000</v>
      </c>
      <c r="T114" s="19" t="s">
        <v>67</v>
      </c>
      <c r="U114" s="19" t="s">
        <v>67</v>
      </c>
      <c r="V114" s="19" t="s">
        <v>67</v>
      </c>
      <c r="W114" s="67" t="s">
        <v>67</v>
      </c>
      <c r="X114" s="7" t="s">
        <v>228</v>
      </c>
      <c r="Y114" s="7" t="s">
        <v>174</v>
      </c>
      <c r="Z114" s="9" t="s">
        <v>67</v>
      </c>
      <c r="AA114" s="19"/>
      <c r="AB114" s="9" t="s">
        <v>67</v>
      </c>
      <c r="AC114" s="7" t="s">
        <v>293</v>
      </c>
      <c r="AD114" s="19" t="s">
        <v>106</v>
      </c>
      <c r="AE114" s="7" t="s">
        <v>121</v>
      </c>
      <c r="AF114" s="9" t="s">
        <v>67</v>
      </c>
      <c r="AG114" s="7" t="s">
        <v>122</v>
      </c>
      <c r="AH114" s="37"/>
      <c r="AI114" s="11">
        <v>32.008000000000003</v>
      </c>
      <c r="AJ114" s="7">
        <v>60502</v>
      </c>
      <c r="AM114" s="7">
        <v>47</v>
      </c>
      <c r="AN114" s="7">
        <v>1752</v>
      </c>
      <c r="AO114" s="56">
        <v>45191</v>
      </c>
      <c r="AQ114" s="54"/>
      <c r="AR114" s="54"/>
      <c r="AS114" s="22"/>
    </row>
    <row r="115" spans="1:47" ht="32.1" customHeight="1" x14ac:dyDescent="0.25">
      <c r="A115" s="23" t="s">
        <v>541</v>
      </c>
      <c r="B115" s="7" t="s">
        <v>97</v>
      </c>
      <c r="C115" s="7" t="s">
        <v>542</v>
      </c>
      <c r="D115" s="7" t="s">
        <v>64</v>
      </c>
      <c r="E115" s="8" t="s">
        <v>544</v>
      </c>
      <c r="F115" s="7" t="s">
        <v>71</v>
      </c>
      <c r="G115" s="7" t="s">
        <v>66</v>
      </c>
      <c r="H115" s="7" t="s">
        <v>61</v>
      </c>
      <c r="I115" s="9" t="s">
        <v>106</v>
      </c>
      <c r="J115" s="9" t="s">
        <v>66</v>
      </c>
      <c r="K115" s="7" t="s">
        <v>85</v>
      </c>
      <c r="L115" s="9" t="s">
        <v>106</v>
      </c>
      <c r="M115" s="9" t="s">
        <v>67</v>
      </c>
      <c r="N115" s="9" t="s">
        <v>67</v>
      </c>
      <c r="O115" s="9" t="s">
        <v>67</v>
      </c>
      <c r="P115" s="9" t="s">
        <v>106</v>
      </c>
      <c r="Q115" s="7" t="s">
        <v>108</v>
      </c>
      <c r="R115" s="10" t="s">
        <v>67</v>
      </c>
      <c r="S115" s="10">
        <v>500000000</v>
      </c>
      <c r="T115" s="10" t="s">
        <v>67</v>
      </c>
      <c r="U115" s="10" t="s">
        <v>67</v>
      </c>
      <c r="V115" s="10" t="s">
        <v>67</v>
      </c>
      <c r="W115" s="7" t="s">
        <v>66</v>
      </c>
      <c r="X115" s="7" t="s">
        <v>228</v>
      </c>
      <c r="Y115" s="7" t="s">
        <v>139</v>
      </c>
      <c r="Z115" s="7" t="s">
        <v>545</v>
      </c>
      <c r="AB115" s="7" t="s">
        <v>141</v>
      </c>
      <c r="AC115" s="7" t="s">
        <v>142</v>
      </c>
      <c r="AD115" s="10" t="s">
        <v>66</v>
      </c>
      <c r="AE115" s="9" t="s">
        <v>67</v>
      </c>
      <c r="AF115" s="9" t="s">
        <v>67</v>
      </c>
      <c r="AG115" s="9" t="s">
        <v>67</v>
      </c>
      <c r="AH115" s="23"/>
      <c r="AI115" s="11">
        <v>93.567999999999998</v>
      </c>
      <c r="AJ115" s="7" t="s">
        <v>543</v>
      </c>
      <c r="AL115" s="7" t="s">
        <v>16</v>
      </c>
      <c r="AO115" s="56">
        <v>45204</v>
      </c>
      <c r="AQ115" s="54"/>
      <c r="AR115" s="54"/>
      <c r="AS115" s="22"/>
    </row>
    <row r="116" spans="1:47" ht="32.1" customHeight="1" x14ac:dyDescent="0.25">
      <c r="A116" s="37" t="s">
        <v>135</v>
      </c>
      <c r="B116" s="7" t="s">
        <v>81</v>
      </c>
      <c r="C116" s="7" t="s">
        <v>136</v>
      </c>
      <c r="D116" s="7" t="s">
        <v>64</v>
      </c>
      <c r="E116" s="8" t="s">
        <v>137</v>
      </c>
      <c r="F116" s="7" t="s">
        <v>72</v>
      </c>
      <c r="G116" s="7" t="s">
        <v>66</v>
      </c>
      <c r="H116" s="7" t="s">
        <v>61</v>
      </c>
      <c r="I116" s="9" t="s">
        <v>66</v>
      </c>
      <c r="J116" s="9" t="s">
        <v>66</v>
      </c>
      <c r="K116" s="7" t="s">
        <v>85</v>
      </c>
      <c r="L116" s="9" t="s">
        <v>106</v>
      </c>
      <c r="M116" s="9" t="s">
        <v>67</v>
      </c>
      <c r="N116" s="9" t="s">
        <v>67</v>
      </c>
      <c r="O116" s="9" t="s">
        <v>67</v>
      </c>
      <c r="P116" s="9" t="s">
        <v>106</v>
      </c>
      <c r="Q116" s="7" t="s">
        <v>108</v>
      </c>
      <c r="R116" s="19">
        <v>11293000000</v>
      </c>
      <c r="S116" s="19">
        <v>11293000000</v>
      </c>
      <c r="T116" s="19" t="s">
        <v>67</v>
      </c>
      <c r="U116" s="19" t="s">
        <v>67</v>
      </c>
      <c r="V116" s="19" t="s">
        <v>67</v>
      </c>
      <c r="W116" s="7" t="s">
        <v>66</v>
      </c>
      <c r="X116" s="7" t="s">
        <v>138</v>
      </c>
      <c r="Y116" s="7" t="s">
        <v>139</v>
      </c>
      <c r="Z116" s="7" t="s">
        <v>140</v>
      </c>
      <c r="AA116" s="19"/>
      <c r="AB116" s="7" t="s">
        <v>141</v>
      </c>
      <c r="AC116" s="7" t="s">
        <v>142</v>
      </c>
      <c r="AD116" s="19" t="s">
        <v>66</v>
      </c>
      <c r="AE116" s="9" t="s">
        <v>67</v>
      </c>
      <c r="AF116" s="9" t="s">
        <v>67</v>
      </c>
      <c r="AG116" s="9" t="s">
        <v>67</v>
      </c>
      <c r="AH116" s="37"/>
      <c r="AI116" s="11">
        <v>15.252000000000001</v>
      </c>
      <c r="AJ116" s="7">
        <v>40701</v>
      </c>
      <c r="AL116" s="7" t="s">
        <v>16</v>
      </c>
      <c r="AO116" s="56">
        <v>45189</v>
      </c>
      <c r="AQ116" s="54"/>
      <c r="AR116" s="54"/>
      <c r="AS116" s="22"/>
    </row>
    <row r="117" spans="1:47" ht="32.1" customHeight="1" x14ac:dyDescent="0.25">
      <c r="A117" s="37" t="s">
        <v>401</v>
      </c>
      <c r="B117" s="7" t="s">
        <v>81</v>
      </c>
      <c r="C117" s="7" t="s">
        <v>402</v>
      </c>
      <c r="D117" s="7" t="s">
        <v>64</v>
      </c>
      <c r="E117" s="8" t="s">
        <v>403</v>
      </c>
      <c r="F117" s="7" t="s">
        <v>72</v>
      </c>
      <c r="G117" s="7" t="s">
        <v>66</v>
      </c>
      <c r="H117" s="7" t="s">
        <v>61</v>
      </c>
      <c r="I117" s="9" t="s">
        <v>66</v>
      </c>
      <c r="J117" s="9" t="s">
        <v>66</v>
      </c>
      <c r="K117" s="7" t="s">
        <v>85</v>
      </c>
      <c r="L117" s="9" t="s">
        <v>66</v>
      </c>
      <c r="M117" s="9" t="s">
        <v>67</v>
      </c>
      <c r="N117" s="9" t="s">
        <v>106</v>
      </c>
      <c r="O117" s="9" t="s">
        <v>67</v>
      </c>
      <c r="P117" s="9" t="s">
        <v>66</v>
      </c>
      <c r="Q117" s="7" t="s">
        <v>108</v>
      </c>
      <c r="R117" s="19">
        <v>4675000000</v>
      </c>
      <c r="S117" s="19">
        <v>4677000000</v>
      </c>
      <c r="T117" s="19" t="s">
        <v>67</v>
      </c>
      <c r="U117" s="10" t="s">
        <v>67</v>
      </c>
      <c r="V117" s="10">
        <v>150000000</v>
      </c>
      <c r="W117" s="7" t="s">
        <v>66</v>
      </c>
      <c r="X117" s="9" t="s">
        <v>67</v>
      </c>
      <c r="Y117" s="7" t="s">
        <v>139</v>
      </c>
      <c r="Z117" s="7" t="s">
        <v>140</v>
      </c>
      <c r="AA117" s="19"/>
      <c r="AB117" s="7" t="s">
        <v>141</v>
      </c>
      <c r="AC117" s="7" t="s">
        <v>404</v>
      </c>
      <c r="AD117" s="19" t="s">
        <v>66</v>
      </c>
      <c r="AE117" s="7" t="s">
        <v>112</v>
      </c>
      <c r="AF117" s="9" t="s">
        <v>67</v>
      </c>
      <c r="AG117" s="9" t="s">
        <v>67</v>
      </c>
      <c r="AH117" s="37"/>
      <c r="AI117" s="21">
        <v>15.018000000000001</v>
      </c>
      <c r="AJ117" s="7">
        <v>40601</v>
      </c>
      <c r="AL117" s="7" t="s">
        <v>16</v>
      </c>
      <c r="AM117" s="7">
        <v>42</v>
      </c>
      <c r="AN117" s="7">
        <v>15907</v>
      </c>
      <c r="AO117" s="56">
        <v>45194</v>
      </c>
      <c r="AQ117" s="54"/>
      <c r="AR117" s="54"/>
      <c r="AS117" s="22"/>
    </row>
    <row r="118" spans="1:47" ht="32.1" customHeight="1" x14ac:dyDescent="0.25">
      <c r="A118" s="37" t="s">
        <v>419</v>
      </c>
      <c r="B118" s="7" t="s">
        <v>81</v>
      </c>
      <c r="C118" s="7" t="s">
        <v>420</v>
      </c>
      <c r="D118" s="7" t="s">
        <v>64</v>
      </c>
      <c r="E118" s="8" t="s">
        <v>711</v>
      </c>
      <c r="F118" s="7" t="s">
        <v>69</v>
      </c>
      <c r="G118" s="7" t="s">
        <v>66</v>
      </c>
      <c r="H118" s="7" t="s">
        <v>61</v>
      </c>
      <c r="I118" s="9" t="s">
        <v>66</v>
      </c>
      <c r="J118" s="9" t="s">
        <v>66</v>
      </c>
      <c r="K118" s="7" t="s">
        <v>84</v>
      </c>
      <c r="L118" s="9" t="s">
        <v>67</v>
      </c>
      <c r="M118" s="9" t="s">
        <v>67</v>
      </c>
      <c r="N118" s="9" t="s">
        <v>67</v>
      </c>
      <c r="O118" s="9" t="s">
        <v>67</v>
      </c>
      <c r="P118" s="9" t="s">
        <v>106</v>
      </c>
      <c r="Q118" s="9" t="s">
        <v>67</v>
      </c>
      <c r="R118" s="10">
        <v>878000000</v>
      </c>
      <c r="S118" s="10">
        <v>878000000</v>
      </c>
      <c r="T118" s="10" t="s">
        <v>67</v>
      </c>
      <c r="U118" s="10" t="s">
        <v>67</v>
      </c>
      <c r="V118" s="10" t="s">
        <v>67</v>
      </c>
      <c r="W118" s="7" t="s">
        <v>66</v>
      </c>
      <c r="X118" s="9" t="s">
        <v>67</v>
      </c>
      <c r="Y118" s="7" t="s">
        <v>111</v>
      </c>
      <c r="Z118" s="9" t="s">
        <v>67</v>
      </c>
      <c r="AA118" s="10" t="s">
        <v>67</v>
      </c>
      <c r="AB118" s="9" t="s">
        <v>67</v>
      </c>
      <c r="AC118" s="9" t="s">
        <v>67</v>
      </c>
      <c r="AD118" s="10" t="s">
        <v>67</v>
      </c>
      <c r="AE118" s="9" t="s">
        <v>67</v>
      </c>
      <c r="AF118" s="9" t="s">
        <v>67</v>
      </c>
      <c r="AG118" s="9" t="s">
        <v>67</v>
      </c>
      <c r="AH118" s="37"/>
      <c r="AI118" s="9" t="s">
        <v>67</v>
      </c>
      <c r="AJ118" s="7">
        <v>40803</v>
      </c>
      <c r="AL118" s="7" t="s">
        <v>16</v>
      </c>
      <c r="AO118" s="56">
        <v>45198</v>
      </c>
      <c r="AQ118" s="54"/>
      <c r="AR118" s="54"/>
      <c r="AS118" s="22"/>
    </row>
    <row r="119" spans="1:47" ht="32.1" customHeight="1" x14ac:dyDescent="0.25">
      <c r="A119" s="26" t="s">
        <v>407</v>
      </c>
      <c r="B119" s="7" t="s">
        <v>81</v>
      </c>
      <c r="D119" s="7" t="s">
        <v>64</v>
      </c>
      <c r="E119" s="49" t="s">
        <v>686</v>
      </c>
      <c r="F119" s="7" t="s">
        <v>72</v>
      </c>
      <c r="G119" s="7" t="s">
        <v>66</v>
      </c>
      <c r="H119" s="7" t="s">
        <v>61</v>
      </c>
      <c r="I119" s="9" t="s">
        <v>66</v>
      </c>
      <c r="J119" s="9" t="s">
        <v>66</v>
      </c>
      <c r="K119" s="7" t="s">
        <v>84</v>
      </c>
      <c r="L119" s="9" t="s">
        <v>67</v>
      </c>
      <c r="M119" s="9" t="s">
        <v>67</v>
      </c>
      <c r="N119" s="9" t="s">
        <v>67</v>
      </c>
      <c r="O119" s="9" t="s">
        <v>67</v>
      </c>
      <c r="P119" s="9" t="s">
        <v>106</v>
      </c>
      <c r="Q119" s="9" t="s">
        <v>67</v>
      </c>
      <c r="R119" s="10">
        <v>860000000</v>
      </c>
      <c r="S119" s="10">
        <v>860000000</v>
      </c>
      <c r="T119" s="10" t="s">
        <v>67</v>
      </c>
      <c r="U119" s="10" t="s">
        <v>67</v>
      </c>
      <c r="V119" s="10" t="s">
        <v>67</v>
      </c>
      <c r="W119" s="7" t="s">
        <v>66</v>
      </c>
      <c r="X119" s="9" t="s">
        <v>67</v>
      </c>
      <c r="Y119" s="7" t="s">
        <v>111</v>
      </c>
      <c r="Z119" s="9" t="s">
        <v>67</v>
      </c>
      <c r="AA119" s="10" t="s">
        <v>67</v>
      </c>
      <c r="AB119" s="9" t="s">
        <v>67</v>
      </c>
      <c r="AC119" s="9" t="s">
        <v>67</v>
      </c>
      <c r="AD119" s="10" t="s">
        <v>67</v>
      </c>
      <c r="AE119" s="9" t="s">
        <v>67</v>
      </c>
      <c r="AF119" s="9" t="s">
        <v>67</v>
      </c>
      <c r="AG119" s="9" t="s">
        <v>67</v>
      </c>
      <c r="AH119" s="26"/>
      <c r="AI119" s="9" t="s">
        <v>67</v>
      </c>
      <c r="AJ119" s="7">
        <v>40804</v>
      </c>
      <c r="AO119" s="56">
        <v>45198</v>
      </c>
      <c r="AQ119" s="54"/>
      <c r="AR119" s="54"/>
      <c r="AS119" s="22"/>
    </row>
    <row r="120" spans="1:47" s="39" customFormat="1" ht="32.1" customHeight="1" x14ac:dyDescent="0.25">
      <c r="A120" s="55" t="s">
        <v>533</v>
      </c>
      <c r="B120" s="7" t="s">
        <v>81</v>
      </c>
      <c r="C120" s="7" t="s">
        <v>534</v>
      </c>
      <c r="D120" s="7" t="s">
        <v>64</v>
      </c>
      <c r="E120" s="8" t="s">
        <v>535</v>
      </c>
      <c r="F120" s="7" t="s">
        <v>74</v>
      </c>
      <c r="G120" s="7" t="s">
        <v>66</v>
      </c>
      <c r="H120" s="7" t="s">
        <v>63</v>
      </c>
      <c r="I120" s="9" t="s">
        <v>66</v>
      </c>
      <c r="J120" s="9" t="s">
        <v>66</v>
      </c>
      <c r="K120" s="9" t="s">
        <v>84</v>
      </c>
      <c r="L120" s="9" t="s">
        <v>67</v>
      </c>
      <c r="M120" s="9" t="s">
        <v>67</v>
      </c>
      <c r="N120" s="9" t="s">
        <v>67</v>
      </c>
      <c r="O120" s="9" t="s">
        <v>67</v>
      </c>
      <c r="P120" s="9" t="s">
        <v>106</v>
      </c>
      <c r="Q120" s="7" t="s">
        <v>108</v>
      </c>
      <c r="R120" s="13">
        <v>1000000000</v>
      </c>
      <c r="S120" s="13">
        <v>1000000000</v>
      </c>
      <c r="T120" s="13" t="s">
        <v>67</v>
      </c>
      <c r="U120" s="13">
        <f>S120</f>
        <v>1000000000</v>
      </c>
      <c r="V120" s="13" t="s">
        <v>67</v>
      </c>
      <c r="W120" s="7" t="s">
        <v>66</v>
      </c>
      <c r="X120" s="9" t="s">
        <v>67</v>
      </c>
      <c r="Y120" s="7" t="s">
        <v>65</v>
      </c>
      <c r="Z120" s="7" t="s">
        <v>536</v>
      </c>
      <c r="AA120" s="13" t="s">
        <v>67</v>
      </c>
      <c r="AB120" s="9" t="s">
        <v>67</v>
      </c>
      <c r="AC120" s="9" t="s">
        <v>67</v>
      </c>
      <c r="AD120" s="13" t="s">
        <v>67</v>
      </c>
      <c r="AE120" s="9" t="s">
        <v>67</v>
      </c>
      <c r="AF120" s="9" t="s">
        <v>67</v>
      </c>
      <c r="AG120" s="9" t="s">
        <v>67</v>
      </c>
      <c r="AH120" s="55"/>
      <c r="AI120" s="9" t="s">
        <v>67</v>
      </c>
      <c r="AJ120" s="7">
        <v>40901</v>
      </c>
      <c r="AK120" s="7"/>
      <c r="AL120" s="7" t="s">
        <v>16</v>
      </c>
      <c r="AM120" s="7"/>
      <c r="AN120" s="7"/>
      <c r="AO120" s="56">
        <v>45203</v>
      </c>
      <c r="AP120"/>
      <c r="AQ120" s="54"/>
      <c r="AR120" s="54"/>
      <c r="AS120" s="22"/>
      <c r="AT120"/>
      <c r="AU120" s="36"/>
    </row>
    <row r="121" spans="1:47" ht="32.1" customHeight="1" x14ac:dyDescent="0.25">
      <c r="A121" s="40" t="s">
        <v>580</v>
      </c>
      <c r="B121" s="7" t="s">
        <v>81</v>
      </c>
      <c r="C121" s="7" t="s">
        <v>534</v>
      </c>
      <c r="D121" s="7" t="s">
        <v>60</v>
      </c>
      <c r="E121" s="8" t="s">
        <v>581</v>
      </c>
      <c r="F121" s="7" t="s">
        <v>74</v>
      </c>
      <c r="G121" s="7" t="s">
        <v>66</v>
      </c>
      <c r="H121" s="7" t="s">
        <v>61</v>
      </c>
      <c r="I121" s="9" t="s">
        <v>106</v>
      </c>
      <c r="J121" s="9" t="s">
        <v>66</v>
      </c>
      <c r="K121" s="9" t="s">
        <v>737</v>
      </c>
      <c r="L121" s="9" t="s">
        <v>67</v>
      </c>
      <c r="M121" s="9" t="s">
        <v>67</v>
      </c>
      <c r="N121" s="9" t="s">
        <v>67</v>
      </c>
      <c r="O121" s="9" t="s">
        <v>67</v>
      </c>
      <c r="P121" s="9" t="s">
        <v>66</v>
      </c>
      <c r="Q121" s="7" t="s">
        <v>132</v>
      </c>
      <c r="R121" s="10" t="s">
        <v>67</v>
      </c>
      <c r="S121" s="10">
        <v>550000000</v>
      </c>
      <c r="T121" s="10" t="s">
        <v>67</v>
      </c>
      <c r="U121" s="10" t="s">
        <v>67</v>
      </c>
      <c r="V121" s="10" t="s">
        <v>67</v>
      </c>
      <c r="W121" s="9" t="s">
        <v>67</v>
      </c>
      <c r="X121" s="7" t="s">
        <v>170</v>
      </c>
      <c r="Y121" s="7" t="s">
        <v>65</v>
      </c>
      <c r="Z121" s="7" t="s">
        <v>582</v>
      </c>
      <c r="AA121" s="10" t="s">
        <v>67</v>
      </c>
      <c r="AB121" s="9" t="s">
        <v>67</v>
      </c>
      <c r="AC121" s="9" t="s">
        <v>67</v>
      </c>
      <c r="AD121" s="10" t="s">
        <v>106</v>
      </c>
      <c r="AE121" s="7" t="s">
        <v>267</v>
      </c>
      <c r="AF121" s="9" t="s">
        <v>67</v>
      </c>
      <c r="AG121" s="9" t="s">
        <v>67</v>
      </c>
      <c r="AH121" s="40"/>
      <c r="AI121" s="9" t="s">
        <v>67</v>
      </c>
      <c r="AJ121" s="7">
        <v>50231</v>
      </c>
      <c r="AO121" s="56">
        <v>45205</v>
      </c>
      <c r="AQ121" s="54"/>
      <c r="AR121" s="54"/>
      <c r="AS121" s="22"/>
    </row>
    <row r="122" spans="1:47" ht="32.1" customHeight="1" x14ac:dyDescent="0.25">
      <c r="A122" s="37" t="s">
        <v>587</v>
      </c>
      <c r="B122" s="7" t="s">
        <v>81</v>
      </c>
      <c r="C122" s="7" t="s">
        <v>420</v>
      </c>
      <c r="D122" s="7" t="s">
        <v>64</v>
      </c>
      <c r="E122" s="8" t="s">
        <v>588</v>
      </c>
      <c r="F122" s="7" t="s">
        <v>69</v>
      </c>
      <c r="G122" s="7" t="s">
        <v>66</v>
      </c>
      <c r="H122" s="7" t="s">
        <v>61</v>
      </c>
      <c r="I122" s="9" t="s">
        <v>66</v>
      </c>
      <c r="J122" s="9" t="s">
        <v>66</v>
      </c>
      <c r="K122" s="7" t="s">
        <v>84</v>
      </c>
      <c r="L122" s="9" t="s">
        <v>67</v>
      </c>
      <c r="M122" s="9" t="s">
        <v>67</v>
      </c>
      <c r="N122" s="9" t="s">
        <v>67</v>
      </c>
      <c r="O122" s="9" t="s">
        <v>67</v>
      </c>
      <c r="P122" s="9" t="s">
        <v>106</v>
      </c>
      <c r="Q122" s="9" t="s">
        <v>67</v>
      </c>
      <c r="R122" s="10">
        <v>325000000</v>
      </c>
      <c r="S122" s="10">
        <v>325000000</v>
      </c>
      <c r="T122" s="10" t="s">
        <v>67</v>
      </c>
      <c r="U122" s="10" t="s">
        <v>67</v>
      </c>
      <c r="V122" s="10" t="s">
        <v>67</v>
      </c>
      <c r="W122" s="7" t="s">
        <v>66</v>
      </c>
      <c r="X122" s="9" t="s">
        <v>67</v>
      </c>
      <c r="Y122" s="7" t="s">
        <v>111</v>
      </c>
      <c r="Z122" s="9" t="s">
        <v>67</v>
      </c>
      <c r="AA122" s="10" t="s">
        <v>67</v>
      </c>
      <c r="AB122" s="9" t="s">
        <v>67</v>
      </c>
      <c r="AC122" s="9" t="s">
        <v>67</v>
      </c>
      <c r="AD122" s="10" t="s">
        <v>67</v>
      </c>
      <c r="AE122" s="9" t="s">
        <v>67</v>
      </c>
      <c r="AF122" s="9" t="s">
        <v>67</v>
      </c>
      <c r="AG122" s="9" t="s">
        <v>67</v>
      </c>
      <c r="AH122" s="37"/>
      <c r="AI122" s="9" t="s">
        <v>67</v>
      </c>
      <c r="AJ122" s="7">
        <v>40803</v>
      </c>
      <c r="AL122" s="7" t="s">
        <v>16</v>
      </c>
      <c r="AO122" s="56">
        <v>45205</v>
      </c>
      <c r="AQ122" s="54"/>
      <c r="AR122" s="54"/>
      <c r="AS122" s="22"/>
    </row>
    <row r="123" spans="1:47" ht="32.1" customHeight="1" x14ac:dyDescent="0.25">
      <c r="A123" s="37" t="s">
        <v>601</v>
      </c>
      <c r="B123" s="7" t="s">
        <v>81</v>
      </c>
      <c r="C123" s="7" t="s">
        <v>420</v>
      </c>
      <c r="D123" s="7" t="s">
        <v>64</v>
      </c>
      <c r="E123" s="8" t="s">
        <v>703</v>
      </c>
      <c r="F123" s="7" t="s">
        <v>69</v>
      </c>
      <c r="G123" s="7" t="s">
        <v>66</v>
      </c>
      <c r="H123" s="7" t="s">
        <v>61</v>
      </c>
      <c r="I123" s="9" t="s">
        <v>66</v>
      </c>
      <c r="J123" s="9" t="s">
        <v>66</v>
      </c>
      <c r="K123" s="7" t="s">
        <v>84</v>
      </c>
      <c r="L123" s="9" t="s">
        <v>67</v>
      </c>
      <c r="M123" s="9" t="s">
        <v>67</v>
      </c>
      <c r="N123" s="9" t="s">
        <v>67</v>
      </c>
      <c r="O123" s="9" t="s">
        <v>67</v>
      </c>
      <c r="P123" s="9" t="s">
        <v>106</v>
      </c>
      <c r="Q123" s="9" t="s">
        <v>67</v>
      </c>
      <c r="R123" s="10">
        <v>245000000</v>
      </c>
      <c r="S123" s="10">
        <v>245000000</v>
      </c>
      <c r="T123" s="10" t="s">
        <v>67</v>
      </c>
      <c r="U123" s="10" t="s">
        <v>67</v>
      </c>
      <c r="V123" s="10" t="s">
        <v>67</v>
      </c>
      <c r="W123" s="7" t="s">
        <v>66</v>
      </c>
      <c r="X123" s="9" t="s">
        <v>67</v>
      </c>
      <c r="Y123" s="7" t="s">
        <v>111</v>
      </c>
      <c r="Z123" s="9" t="s">
        <v>67</v>
      </c>
      <c r="AA123" s="10" t="s">
        <v>67</v>
      </c>
      <c r="AB123" s="9" t="s">
        <v>67</v>
      </c>
      <c r="AC123" s="9" t="s">
        <v>67</v>
      </c>
      <c r="AD123" s="10" t="s">
        <v>67</v>
      </c>
      <c r="AE123" s="9" t="s">
        <v>67</v>
      </c>
      <c r="AF123" s="9" t="s">
        <v>67</v>
      </c>
      <c r="AG123" s="9" t="s">
        <v>67</v>
      </c>
      <c r="AH123" s="37"/>
      <c r="AI123" s="9" t="s">
        <v>67</v>
      </c>
      <c r="AJ123" s="7">
        <v>40803</v>
      </c>
      <c r="AL123" s="7" t="s">
        <v>16</v>
      </c>
      <c r="AO123" s="56">
        <v>45210</v>
      </c>
      <c r="AQ123" s="54"/>
      <c r="AR123" s="54"/>
      <c r="AS123" s="22"/>
    </row>
    <row r="124" spans="1:47" s="39" customFormat="1" ht="32.1" customHeight="1" x14ac:dyDescent="0.25">
      <c r="A124" s="37" t="s">
        <v>646</v>
      </c>
      <c r="B124" s="7" t="s">
        <v>81</v>
      </c>
      <c r="C124" s="7" t="s">
        <v>420</v>
      </c>
      <c r="D124" s="7" t="s">
        <v>64</v>
      </c>
      <c r="E124" s="8" t="s">
        <v>648</v>
      </c>
      <c r="F124" s="7" t="s">
        <v>69</v>
      </c>
      <c r="G124" s="7" t="s">
        <v>66</v>
      </c>
      <c r="H124" s="7" t="s">
        <v>61</v>
      </c>
      <c r="I124" s="9" t="s">
        <v>66</v>
      </c>
      <c r="J124" s="9" t="s">
        <v>66</v>
      </c>
      <c r="K124" s="7" t="s">
        <v>85</v>
      </c>
      <c r="L124" s="9" t="s">
        <v>67</v>
      </c>
      <c r="M124" s="9" t="s">
        <v>67</v>
      </c>
      <c r="N124" s="9" t="s">
        <v>67</v>
      </c>
      <c r="O124" s="9" t="s">
        <v>67</v>
      </c>
      <c r="P124" s="9" t="s">
        <v>66</v>
      </c>
      <c r="Q124" s="9" t="s">
        <v>67</v>
      </c>
      <c r="R124" s="10">
        <v>50000000</v>
      </c>
      <c r="S124" s="10">
        <v>50000000</v>
      </c>
      <c r="T124" s="10" t="s">
        <v>67</v>
      </c>
      <c r="U124" s="10" t="s">
        <v>67</v>
      </c>
      <c r="V124" s="10" t="s">
        <v>67</v>
      </c>
      <c r="W124" s="9" t="s">
        <v>67</v>
      </c>
      <c r="X124" s="9" t="s">
        <v>67</v>
      </c>
      <c r="Y124" s="7" t="s">
        <v>139</v>
      </c>
      <c r="Z124" s="7" t="s">
        <v>649</v>
      </c>
      <c r="AA124" s="10"/>
      <c r="AB124" s="9" t="s">
        <v>67</v>
      </c>
      <c r="AC124" s="7" t="s">
        <v>120</v>
      </c>
      <c r="AD124" s="10" t="s">
        <v>66</v>
      </c>
      <c r="AE124" s="9" t="s">
        <v>67</v>
      </c>
      <c r="AF124" s="9" t="s">
        <v>67</v>
      </c>
      <c r="AG124" s="9" t="s">
        <v>67</v>
      </c>
      <c r="AH124" s="37"/>
      <c r="AI124" s="9" t="s">
        <v>67</v>
      </c>
      <c r="AJ124" s="7">
        <v>40803</v>
      </c>
      <c r="AK124" s="7" t="s">
        <v>647</v>
      </c>
      <c r="AL124" s="7" t="s">
        <v>16</v>
      </c>
      <c r="AM124" s="7"/>
      <c r="AN124" s="7"/>
      <c r="AO124" s="56">
        <v>45210</v>
      </c>
      <c r="AP124"/>
      <c r="AQ124" s="54"/>
      <c r="AR124" s="54"/>
      <c r="AS124" s="22"/>
      <c r="AT124"/>
      <c r="AU124" s="36"/>
    </row>
    <row r="125" spans="1:47" s="39" customFormat="1" ht="32.1" customHeight="1" x14ac:dyDescent="0.25">
      <c r="A125" s="11" t="s">
        <v>619</v>
      </c>
      <c r="B125" s="7" t="s">
        <v>620</v>
      </c>
      <c r="C125" s="7"/>
      <c r="D125" s="7" t="s">
        <v>64</v>
      </c>
      <c r="E125" s="8" t="s">
        <v>622</v>
      </c>
      <c r="F125" s="7" t="s">
        <v>76</v>
      </c>
      <c r="G125" s="7" t="s">
        <v>66</v>
      </c>
      <c r="H125" s="7" t="s">
        <v>61</v>
      </c>
      <c r="I125" s="9" t="s">
        <v>66</v>
      </c>
      <c r="J125" s="9" t="s">
        <v>66</v>
      </c>
      <c r="K125" s="7" t="s">
        <v>84</v>
      </c>
      <c r="L125" s="9" t="s">
        <v>67</v>
      </c>
      <c r="M125" s="9" t="s">
        <v>67</v>
      </c>
      <c r="N125" s="9" t="s">
        <v>67</v>
      </c>
      <c r="O125" s="9" t="s">
        <v>67</v>
      </c>
      <c r="P125" s="9" t="s">
        <v>106</v>
      </c>
      <c r="Q125" s="9" t="s">
        <v>67</v>
      </c>
      <c r="R125" s="10">
        <v>100000000</v>
      </c>
      <c r="S125" s="10">
        <v>100000000</v>
      </c>
      <c r="T125" s="10" t="s">
        <v>67</v>
      </c>
      <c r="U125" s="10" t="s">
        <v>67</v>
      </c>
      <c r="V125" s="10" t="s">
        <v>67</v>
      </c>
      <c r="W125" s="7" t="s">
        <v>66</v>
      </c>
      <c r="X125" s="9" t="s">
        <v>67</v>
      </c>
      <c r="Y125" s="7" t="s">
        <v>111</v>
      </c>
      <c r="Z125" s="9" t="s">
        <v>67</v>
      </c>
      <c r="AA125" s="10"/>
      <c r="AB125" s="9" t="s">
        <v>67</v>
      </c>
      <c r="AC125" s="9" t="s">
        <v>67</v>
      </c>
      <c r="AD125" s="10" t="s">
        <v>67</v>
      </c>
      <c r="AE125" s="9" t="s">
        <v>67</v>
      </c>
      <c r="AF125" s="9" t="s">
        <v>67</v>
      </c>
      <c r="AG125" s="9" t="s">
        <v>67</v>
      </c>
      <c r="AH125" s="11"/>
      <c r="AI125" s="9" t="s">
        <v>67</v>
      </c>
      <c r="AJ125" s="7">
        <v>40804</v>
      </c>
      <c r="AK125" s="7"/>
      <c r="AL125" s="7" t="s">
        <v>621</v>
      </c>
      <c r="AM125" s="7"/>
      <c r="AN125" s="7"/>
      <c r="AO125" s="56">
        <v>45210</v>
      </c>
      <c r="AP125"/>
      <c r="AQ125" s="54"/>
      <c r="AR125" s="54"/>
      <c r="AS125" s="22"/>
      <c r="AT125"/>
      <c r="AU125" s="36"/>
    </row>
    <row r="126" spans="1:47" ht="32.1" customHeight="1" x14ac:dyDescent="0.25">
      <c r="A126" s="26" t="s">
        <v>165</v>
      </c>
      <c r="B126" s="7" t="s">
        <v>166</v>
      </c>
      <c r="C126" s="7" t="s">
        <v>167</v>
      </c>
      <c r="D126" s="7" t="s">
        <v>60</v>
      </c>
      <c r="E126" s="8" t="s">
        <v>169</v>
      </c>
      <c r="F126" s="7" t="s">
        <v>70</v>
      </c>
      <c r="G126" s="7" t="s">
        <v>106</v>
      </c>
      <c r="H126" s="7" t="s">
        <v>61</v>
      </c>
      <c r="I126" s="9" t="s">
        <v>106</v>
      </c>
      <c r="J126" s="9" t="s">
        <v>106</v>
      </c>
      <c r="K126" s="7" t="s">
        <v>171</v>
      </c>
      <c r="L126" s="9" t="s">
        <v>67</v>
      </c>
      <c r="M126" s="9" t="s">
        <v>67</v>
      </c>
      <c r="N126" s="9" t="s">
        <v>67</v>
      </c>
      <c r="O126" s="9" t="s">
        <v>67</v>
      </c>
      <c r="P126" s="9" t="s">
        <v>66</v>
      </c>
      <c r="Q126" s="9" t="s">
        <v>67</v>
      </c>
      <c r="R126" s="10" t="s">
        <v>67</v>
      </c>
      <c r="S126" s="10" t="s">
        <v>67</v>
      </c>
      <c r="T126" s="10" t="s">
        <v>67</v>
      </c>
      <c r="U126" s="10" t="s">
        <v>67</v>
      </c>
      <c r="V126" s="10" t="s">
        <v>67</v>
      </c>
      <c r="W126" s="9" t="s">
        <v>67</v>
      </c>
      <c r="X126" s="7" t="s">
        <v>170</v>
      </c>
      <c r="Y126" s="7" t="s">
        <v>117</v>
      </c>
      <c r="Z126" s="9" t="s">
        <v>67</v>
      </c>
      <c r="AA126" s="10" t="s">
        <v>67</v>
      </c>
      <c r="AB126" s="9" t="s">
        <v>67</v>
      </c>
      <c r="AC126" s="9" t="s">
        <v>67</v>
      </c>
      <c r="AD126" s="10" t="s">
        <v>67</v>
      </c>
      <c r="AE126" s="9" t="s">
        <v>67</v>
      </c>
      <c r="AF126" s="9" t="s">
        <v>67</v>
      </c>
      <c r="AG126" s="9" t="s">
        <v>67</v>
      </c>
      <c r="AH126" s="26"/>
      <c r="AI126" s="9" t="s">
        <v>67</v>
      </c>
      <c r="AM126" s="7">
        <v>26</v>
      </c>
      <c r="AN126" s="7" t="s">
        <v>168</v>
      </c>
      <c r="AO126" s="56">
        <v>45189</v>
      </c>
      <c r="AQ126" s="54"/>
      <c r="AR126" s="54"/>
      <c r="AS126" s="22"/>
    </row>
    <row r="127" spans="1:47" s="39" customFormat="1" ht="32.1" customHeight="1" x14ac:dyDescent="0.25">
      <c r="A127" s="26" t="s">
        <v>179</v>
      </c>
      <c r="B127" s="7" t="s">
        <v>166</v>
      </c>
      <c r="C127" s="7" t="s">
        <v>167</v>
      </c>
      <c r="D127" s="7" t="s">
        <v>60</v>
      </c>
      <c r="E127" s="61" t="s">
        <v>180</v>
      </c>
      <c r="F127" s="7" t="s">
        <v>70</v>
      </c>
      <c r="G127" s="7" t="s">
        <v>106</v>
      </c>
      <c r="H127" s="9" t="s">
        <v>61</v>
      </c>
      <c r="I127" s="9" t="s">
        <v>106</v>
      </c>
      <c r="J127" s="9" t="s">
        <v>106</v>
      </c>
      <c r="K127" s="7" t="s">
        <v>171</v>
      </c>
      <c r="L127" s="9" t="s">
        <v>67</v>
      </c>
      <c r="M127" s="9" t="s">
        <v>67</v>
      </c>
      <c r="N127" s="9" t="s">
        <v>67</v>
      </c>
      <c r="O127" s="9" t="s">
        <v>67</v>
      </c>
      <c r="P127" s="9" t="s">
        <v>66</v>
      </c>
      <c r="Q127" s="9" t="s">
        <v>67</v>
      </c>
      <c r="R127" s="10" t="s">
        <v>67</v>
      </c>
      <c r="S127" s="10" t="s">
        <v>67</v>
      </c>
      <c r="T127" s="10" t="s">
        <v>67</v>
      </c>
      <c r="U127" s="10" t="s">
        <v>67</v>
      </c>
      <c r="V127" s="10" t="s">
        <v>67</v>
      </c>
      <c r="W127" s="9" t="s">
        <v>67</v>
      </c>
      <c r="X127" s="9" t="s">
        <v>67</v>
      </c>
      <c r="Y127" s="7" t="s">
        <v>139</v>
      </c>
      <c r="Z127" s="7" t="s">
        <v>181</v>
      </c>
      <c r="AA127" s="10" t="s">
        <v>67</v>
      </c>
      <c r="AB127" s="9" t="s">
        <v>67</v>
      </c>
      <c r="AC127" s="9" t="s">
        <v>67</v>
      </c>
      <c r="AD127" s="10" t="s">
        <v>67</v>
      </c>
      <c r="AE127" s="9" t="s">
        <v>67</v>
      </c>
      <c r="AF127" s="9" t="s">
        <v>67</v>
      </c>
      <c r="AG127" s="9" t="s">
        <v>67</v>
      </c>
      <c r="AH127" s="26"/>
      <c r="AI127" s="9" t="s">
        <v>67</v>
      </c>
      <c r="AJ127" s="7">
        <v>13801</v>
      </c>
      <c r="AK127" s="7"/>
      <c r="AL127" s="7"/>
      <c r="AM127" s="7">
        <v>26</v>
      </c>
      <c r="AN127" s="7">
        <v>6417</v>
      </c>
      <c r="AO127" s="56">
        <v>45190</v>
      </c>
      <c r="AP127"/>
      <c r="AQ127" s="54"/>
      <c r="AR127" s="54"/>
      <c r="AS127" s="22"/>
      <c r="AT127"/>
      <c r="AU127" s="36"/>
    </row>
    <row r="128" spans="1:47" s="39" customFormat="1" ht="32.1" customHeight="1" x14ac:dyDescent="0.25">
      <c r="A128" s="23" t="s">
        <v>98</v>
      </c>
      <c r="B128" s="7" t="s">
        <v>98</v>
      </c>
      <c r="C128" s="7" t="s">
        <v>98</v>
      </c>
      <c r="D128" s="7" t="s">
        <v>64</v>
      </c>
      <c r="E128" s="8" t="s">
        <v>578</v>
      </c>
      <c r="F128" s="7" t="s">
        <v>70</v>
      </c>
      <c r="G128" s="7" t="s">
        <v>66</v>
      </c>
      <c r="H128" s="7" t="s">
        <v>61</v>
      </c>
      <c r="I128" s="9" t="s">
        <v>106</v>
      </c>
      <c r="J128" s="9" t="s">
        <v>66</v>
      </c>
      <c r="K128" s="7" t="s">
        <v>85</v>
      </c>
      <c r="L128" s="9" t="s">
        <v>67</v>
      </c>
      <c r="M128" s="9" t="s">
        <v>67</v>
      </c>
      <c r="N128" s="9" t="s">
        <v>67</v>
      </c>
      <c r="O128" s="9" t="s">
        <v>67</v>
      </c>
      <c r="P128" s="9" t="s">
        <v>106</v>
      </c>
      <c r="Q128" s="9" t="s">
        <v>67</v>
      </c>
      <c r="R128" s="10" t="s">
        <v>67</v>
      </c>
      <c r="S128" s="10">
        <v>150000000</v>
      </c>
      <c r="T128" s="10" t="s">
        <v>67</v>
      </c>
      <c r="U128" s="10" t="s">
        <v>67</v>
      </c>
      <c r="V128" s="10" t="s">
        <v>67</v>
      </c>
      <c r="W128" s="9" t="s">
        <v>67</v>
      </c>
      <c r="X128" s="9" t="s">
        <v>67</v>
      </c>
      <c r="Y128" s="7" t="s">
        <v>129</v>
      </c>
      <c r="Z128" s="7" t="s">
        <v>579</v>
      </c>
      <c r="AA128" s="10"/>
      <c r="AB128" s="9" t="s">
        <v>67</v>
      </c>
      <c r="AC128" s="7" t="s">
        <v>120</v>
      </c>
      <c r="AD128" s="10" t="s">
        <v>67</v>
      </c>
      <c r="AE128" s="9" t="s">
        <v>67</v>
      </c>
      <c r="AF128" s="9" t="s">
        <v>67</v>
      </c>
      <c r="AG128" s="9" t="s">
        <v>67</v>
      </c>
      <c r="AH128" s="23"/>
      <c r="AI128" s="9" t="s">
        <v>67</v>
      </c>
      <c r="AJ128" s="7" t="s">
        <v>306</v>
      </c>
      <c r="AK128" s="7"/>
      <c r="AL128" s="7" t="s">
        <v>700</v>
      </c>
      <c r="AM128" s="7"/>
      <c r="AN128" s="7"/>
      <c r="AO128" s="56">
        <v>45205</v>
      </c>
      <c r="AP128"/>
      <c r="AQ128" s="54"/>
      <c r="AR128" s="54"/>
      <c r="AS128" s="22"/>
      <c r="AT128"/>
      <c r="AU128" s="36"/>
    </row>
    <row r="129" spans="1:51" ht="32.1" customHeight="1" x14ac:dyDescent="0.25">
      <c r="A129" s="8" t="s">
        <v>261</v>
      </c>
      <c r="B129" s="7" t="s">
        <v>82</v>
      </c>
      <c r="C129" s="7" t="s">
        <v>158</v>
      </c>
      <c r="D129" s="7" t="s">
        <v>59</v>
      </c>
      <c r="E129" s="24" t="s">
        <v>263</v>
      </c>
      <c r="F129" s="7" t="s">
        <v>75</v>
      </c>
      <c r="G129" s="7" t="s">
        <v>66</v>
      </c>
      <c r="H129" s="7" t="s">
        <v>63</v>
      </c>
      <c r="I129" s="9" t="s">
        <v>66</v>
      </c>
      <c r="J129" s="9" t="s">
        <v>106</v>
      </c>
      <c r="K129" s="7" t="s">
        <v>85</v>
      </c>
      <c r="L129" s="9" t="s">
        <v>106</v>
      </c>
      <c r="M129" s="9" t="s">
        <v>67</v>
      </c>
      <c r="N129" s="9" t="s">
        <v>67</v>
      </c>
      <c r="O129" s="9" t="s">
        <v>67</v>
      </c>
      <c r="P129" s="9" t="s">
        <v>106</v>
      </c>
      <c r="Q129" s="9" t="s">
        <v>67</v>
      </c>
      <c r="R129" s="10">
        <v>106000000</v>
      </c>
      <c r="S129" s="10" t="s">
        <v>67</v>
      </c>
      <c r="T129" s="10" t="s">
        <v>67</v>
      </c>
      <c r="U129" s="10" t="s">
        <v>67</v>
      </c>
      <c r="V129" s="10" t="s">
        <v>67</v>
      </c>
      <c r="W129" s="9" t="s">
        <v>67</v>
      </c>
      <c r="X129" s="9" t="s">
        <v>67</v>
      </c>
      <c r="Y129" s="9" t="s">
        <v>67</v>
      </c>
      <c r="Z129" s="9" t="s">
        <v>67</v>
      </c>
      <c r="AA129" s="10" t="s">
        <v>67</v>
      </c>
      <c r="AB129" s="9" t="s">
        <v>67</v>
      </c>
      <c r="AC129" s="9" t="s">
        <v>67</v>
      </c>
      <c r="AD129" s="10" t="s">
        <v>67</v>
      </c>
      <c r="AE129" s="9" t="s">
        <v>67</v>
      </c>
      <c r="AF129" s="9" t="s">
        <v>67</v>
      </c>
      <c r="AG129" s="9" t="s">
        <v>67</v>
      </c>
      <c r="AI129" s="9" t="s">
        <v>67</v>
      </c>
      <c r="AJ129" s="7" t="s">
        <v>262</v>
      </c>
      <c r="AL129" s="7" t="s">
        <v>16</v>
      </c>
      <c r="AO129" s="56">
        <v>45190</v>
      </c>
      <c r="AQ129" s="54"/>
      <c r="AR129" s="54"/>
      <c r="AS129" s="22"/>
    </row>
    <row r="130" spans="1:51" ht="32.1" customHeight="1" x14ac:dyDescent="0.25">
      <c r="A130" s="37" t="s">
        <v>493</v>
      </c>
      <c r="B130" s="7" t="s">
        <v>80</v>
      </c>
      <c r="C130" s="7" t="s">
        <v>144</v>
      </c>
      <c r="D130" s="7" t="s">
        <v>64</v>
      </c>
      <c r="E130" s="8" t="s">
        <v>495</v>
      </c>
      <c r="F130" s="7" t="s">
        <v>74</v>
      </c>
      <c r="G130" s="7" t="s">
        <v>66</v>
      </c>
      <c r="H130" s="7" t="s">
        <v>61</v>
      </c>
      <c r="I130" s="9" t="s">
        <v>66</v>
      </c>
      <c r="J130" s="9" t="s">
        <v>106</v>
      </c>
      <c r="K130" s="7" t="s">
        <v>85</v>
      </c>
      <c r="L130" s="9" t="s">
        <v>106</v>
      </c>
      <c r="M130" s="9" t="s">
        <v>67</v>
      </c>
      <c r="N130" s="9" t="s">
        <v>67</v>
      </c>
      <c r="O130" s="9" t="s">
        <v>67</v>
      </c>
      <c r="P130" s="9" t="s">
        <v>106</v>
      </c>
      <c r="Q130" s="7" t="s">
        <v>108</v>
      </c>
      <c r="R130" s="10">
        <v>200000000</v>
      </c>
      <c r="S130" s="10" t="s">
        <v>67</v>
      </c>
      <c r="T130" s="10">
        <f>27500000 + 30500000</f>
        <v>58000000</v>
      </c>
      <c r="U130" s="10" t="s">
        <v>67</v>
      </c>
      <c r="V130" s="20" t="s">
        <v>67</v>
      </c>
      <c r="W130" s="7" t="s">
        <v>66</v>
      </c>
      <c r="X130" s="9" t="s">
        <v>67</v>
      </c>
      <c r="Y130" s="7" t="s">
        <v>139</v>
      </c>
      <c r="Z130" s="7" t="s">
        <v>496</v>
      </c>
      <c r="AB130" s="7" t="s">
        <v>141</v>
      </c>
      <c r="AC130" s="7" t="s">
        <v>142</v>
      </c>
      <c r="AD130" s="10" t="s">
        <v>67</v>
      </c>
      <c r="AE130" s="9" t="s">
        <v>67</v>
      </c>
      <c r="AF130" s="9" t="s">
        <v>67</v>
      </c>
      <c r="AG130" s="9" t="s">
        <v>67</v>
      </c>
      <c r="AH130" s="37"/>
      <c r="AI130" s="21">
        <v>66.444000000000003</v>
      </c>
      <c r="AJ130" s="7">
        <v>50110</v>
      </c>
      <c r="AL130" s="7" t="s">
        <v>494</v>
      </c>
      <c r="AM130" s="7">
        <v>42</v>
      </c>
      <c r="AN130" s="7" t="s">
        <v>690</v>
      </c>
      <c r="AO130" s="56">
        <v>45201</v>
      </c>
      <c r="AQ130" s="54"/>
      <c r="AR130" s="54"/>
      <c r="AS130" s="22"/>
    </row>
    <row r="131" spans="1:51" ht="32.1" customHeight="1" x14ac:dyDescent="0.25">
      <c r="A131" s="8" t="s">
        <v>157</v>
      </c>
      <c r="B131" s="7" t="s">
        <v>82</v>
      </c>
      <c r="C131" s="7" t="s">
        <v>158</v>
      </c>
      <c r="D131" s="7" t="s">
        <v>59</v>
      </c>
      <c r="E131" s="8" t="s">
        <v>159</v>
      </c>
      <c r="F131" s="7" t="s">
        <v>76</v>
      </c>
      <c r="G131" s="7" t="s">
        <v>106</v>
      </c>
      <c r="H131" s="7" t="s">
        <v>61</v>
      </c>
      <c r="I131" s="9" t="s">
        <v>66</v>
      </c>
      <c r="J131" s="9" t="s">
        <v>106</v>
      </c>
      <c r="K131" s="7" t="s">
        <v>84</v>
      </c>
      <c r="L131" s="9" t="s">
        <v>67</v>
      </c>
      <c r="M131" s="9" t="s">
        <v>67</v>
      </c>
      <c r="N131" s="9" t="s">
        <v>67</v>
      </c>
      <c r="O131" s="9" t="s">
        <v>67</v>
      </c>
      <c r="P131" s="9" t="s">
        <v>66</v>
      </c>
      <c r="Q131" s="9" t="s">
        <v>67</v>
      </c>
      <c r="R131" s="10">
        <v>25000000</v>
      </c>
      <c r="S131" s="10" t="s">
        <v>67</v>
      </c>
      <c r="T131" s="10" t="s">
        <v>67</v>
      </c>
      <c r="U131" s="10" t="s">
        <v>67</v>
      </c>
      <c r="V131" s="10" t="s">
        <v>67</v>
      </c>
      <c r="W131" s="9" t="s">
        <v>67</v>
      </c>
      <c r="X131" s="9" t="s">
        <v>67</v>
      </c>
      <c r="Y131" s="7" t="s">
        <v>111</v>
      </c>
      <c r="Z131" s="9" t="s">
        <v>67</v>
      </c>
      <c r="AA131" s="10" t="s">
        <v>67</v>
      </c>
      <c r="AB131" s="9" t="s">
        <v>67</v>
      </c>
      <c r="AC131" s="9" t="s">
        <v>67</v>
      </c>
      <c r="AD131" s="10" t="s">
        <v>67</v>
      </c>
      <c r="AE131" s="9" t="s">
        <v>67</v>
      </c>
      <c r="AF131" s="9" t="s">
        <v>67</v>
      </c>
      <c r="AG131" s="9" t="s">
        <v>67</v>
      </c>
      <c r="AI131" s="9" t="s">
        <v>67</v>
      </c>
      <c r="AJ131" s="7">
        <v>10327</v>
      </c>
      <c r="AL131" s="7" t="s">
        <v>157</v>
      </c>
      <c r="AO131" s="56">
        <v>45189</v>
      </c>
      <c r="AQ131" s="54"/>
      <c r="AR131" s="54"/>
      <c r="AS131" s="22"/>
    </row>
    <row r="132" spans="1:51" ht="32.1" customHeight="1" x14ac:dyDescent="0.25">
      <c r="A132" s="8" t="s">
        <v>147</v>
      </c>
      <c r="B132" s="7" t="s">
        <v>78</v>
      </c>
      <c r="C132" s="9" t="s">
        <v>67</v>
      </c>
      <c r="D132" s="7" t="s">
        <v>59</v>
      </c>
      <c r="E132" s="8" t="s">
        <v>148</v>
      </c>
      <c r="F132" s="7" t="s">
        <v>71</v>
      </c>
      <c r="G132" s="7" t="s">
        <v>66</v>
      </c>
      <c r="H132" s="7" t="s">
        <v>62</v>
      </c>
      <c r="I132" s="9" t="s">
        <v>66</v>
      </c>
      <c r="J132" s="9" t="s">
        <v>106</v>
      </c>
      <c r="K132" s="7" t="s">
        <v>85</v>
      </c>
      <c r="L132" s="9" t="s">
        <v>106</v>
      </c>
      <c r="M132" s="9" t="s">
        <v>67</v>
      </c>
      <c r="N132" s="9" t="s">
        <v>67</v>
      </c>
      <c r="O132" s="7" t="s">
        <v>67</v>
      </c>
      <c r="P132" s="9" t="s">
        <v>66</v>
      </c>
      <c r="Q132" s="9" t="s">
        <v>67</v>
      </c>
      <c r="R132" s="10">
        <v>15000000</v>
      </c>
      <c r="S132" s="10" t="s">
        <v>67</v>
      </c>
      <c r="T132" s="10" t="s">
        <v>67</v>
      </c>
      <c r="U132" s="10" t="s">
        <v>67</v>
      </c>
      <c r="V132" s="10" t="s">
        <v>67</v>
      </c>
      <c r="W132" s="9" t="s">
        <v>67</v>
      </c>
      <c r="X132" s="9" t="s">
        <v>67</v>
      </c>
      <c r="Y132" s="7" t="s">
        <v>129</v>
      </c>
      <c r="Z132" s="7" t="s">
        <v>149</v>
      </c>
      <c r="AA132" s="10" t="s">
        <v>67</v>
      </c>
      <c r="AB132" s="9" t="s">
        <v>67</v>
      </c>
      <c r="AC132" s="7" t="s">
        <v>120</v>
      </c>
      <c r="AD132" s="10" t="s">
        <v>67</v>
      </c>
      <c r="AE132" s="9" t="s">
        <v>67</v>
      </c>
      <c r="AF132" s="9" t="s">
        <v>67</v>
      </c>
      <c r="AG132" s="9" t="s">
        <v>67</v>
      </c>
      <c r="AI132" s="9" t="s">
        <v>67</v>
      </c>
      <c r="AJ132" s="7">
        <v>10713</v>
      </c>
      <c r="AO132" s="56">
        <v>45189</v>
      </c>
      <c r="AQ132" s="54"/>
      <c r="AR132" s="54"/>
      <c r="AS132" s="22"/>
    </row>
    <row r="133" spans="1:51" ht="32.1" customHeight="1" x14ac:dyDescent="0.25">
      <c r="A133" s="37" t="s">
        <v>505</v>
      </c>
      <c r="B133" s="7" t="s">
        <v>80</v>
      </c>
      <c r="C133" s="7" t="s">
        <v>144</v>
      </c>
      <c r="D133" s="7" t="s">
        <v>64</v>
      </c>
      <c r="E133" s="8" t="s">
        <v>506</v>
      </c>
      <c r="F133" s="7" t="s">
        <v>74</v>
      </c>
      <c r="G133" s="7" t="s">
        <v>66</v>
      </c>
      <c r="H133" s="7" t="s">
        <v>63</v>
      </c>
      <c r="I133" s="9" t="s">
        <v>66</v>
      </c>
      <c r="J133" s="9" t="s">
        <v>106</v>
      </c>
      <c r="K133" s="7" t="s">
        <v>85</v>
      </c>
      <c r="L133" s="9" t="s">
        <v>66</v>
      </c>
      <c r="M133" s="14">
        <v>0.25</v>
      </c>
      <c r="N133" s="9" t="s">
        <v>106</v>
      </c>
      <c r="O133" s="9" t="s">
        <v>67</v>
      </c>
      <c r="P133" s="9" t="s">
        <v>106</v>
      </c>
      <c r="Q133" s="7" t="s">
        <v>108</v>
      </c>
      <c r="R133" s="10">
        <v>230000000</v>
      </c>
      <c r="S133" s="10" t="s">
        <v>67</v>
      </c>
      <c r="T133" s="10">
        <f>39186000 + 39686000</f>
        <v>78872000</v>
      </c>
      <c r="U133" s="10" t="s">
        <v>67</v>
      </c>
      <c r="V133" s="10" t="s">
        <v>67</v>
      </c>
      <c r="W133" s="9" t="s">
        <v>67</v>
      </c>
      <c r="X133" s="9" t="s">
        <v>67</v>
      </c>
      <c r="Y133" s="7" t="s">
        <v>139</v>
      </c>
      <c r="Z133" s="7" t="s">
        <v>507</v>
      </c>
      <c r="AB133" s="7" t="s">
        <v>247</v>
      </c>
      <c r="AC133" s="7" t="s">
        <v>142</v>
      </c>
      <c r="AD133" s="10" t="s">
        <v>67</v>
      </c>
      <c r="AE133" s="9" t="s">
        <v>67</v>
      </c>
      <c r="AF133" s="9" t="s">
        <v>67</v>
      </c>
      <c r="AG133" s="9" t="s">
        <v>67</v>
      </c>
      <c r="AH133" s="37"/>
      <c r="AI133" s="9" t="s">
        <v>67</v>
      </c>
      <c r="AJ133" s="7">
        <v>50212</v>
      </c>
      <c r="AM133" s="7">
        <v>33</v>
      </c>
      <c r="AN133" s="7" t="s">
        <v>694</v>
      </c>
      <c r="AO133" s="56">
        <v>45201</v>
      </c>
      <c r="AQ133" s="54"/>
      <c r="AR133" s="54"/>
      <c r="AS133" s="22"/>
    </row>
    <row r="134" spans="1:51" ht="32.1" customHeight="1" x14ac:dyDescent="0.25">
      <c r="A134" s="37" t="s">
        <v>556</v>
      </c>
      <c r="B134" s="7" t="s">
        <v>80</v>
      </c>
      <c r="C134" s="7" t="s">
        <v>144</v>
      </c>
      <c r="D134" s="7" t="s">
        <v>64</v>
      </c>
      <c r="E134" s="8" t="s">
        <v>557</v>
      </c>
      <c r="F134" s="7" t="s">
        <v>74</v>
      </c>
      <c r="G134" s="7" t="s">
        <v>66</v>
      </c>
      <c r="H134" s="7" t="s">
        <v>62</v>
      </c>
      <c r="I134" s="9" t="s">
        <v>66</v>
      </c>
      <c r="J134" s="9" t="s">
        <v>106</v>
      </c>
      <c r="K134" s="7" t="s">
        <v>85</v>
      </c>
      <c r="L134" s="9" t="s">
        <v>66</v>
      </c>
      <c r="M134" s="14">
        <v>0.2</v>
      </c>
      <c r="N134" s="9" t="s">
        <v>66</v>
      </c>
      <c r="O134" s="7" t="s">
        <v>559</v>
      </c>
      <c r="P134" s="9" t="s">
        <v>106</v>
      </c>
      <c r="Q134" s="7" t="s">
        <v>132</v>
      </c>
      <c r="R134" s="19">
        <v>1400000000</v>
      </c>
      <c r="S134" s="10" t="s">
        <v>67</v>
      </c>
      <c r="T134" s="10">
        <f>43000000+50000000</f>
        <v>93000000</v>
      </c>
      <c r="U134" s="10" t="s">
        <v>67</v>
      </c>
      <c r="V134" s="10" t="s">
        <v>67</v>
      </c>
      <c r="W134" s="7" t="s">
        <v>66</v>
      </c>
      <c r="X134" s="7" t="s">
        <v>270</v>
      </c>
      <c r="Y134" s="7" t="s">
        <v>139</v>
      </c>
      <c r="Z134" s="7" t="s">
        <v>558</v>
      </c>
      <c r="AB134" s="7" t="s">
        <v>247</v>
      </c>
      <c r="AC134" s="7" t="s">
        <v>142</v>
      </c>
      <c r="AD134" s="10" t="s">
        <v>67</v>
      </c>
      <c r="AE134" s="9" t="s">
        <v>67</v>
      </c>
      <c r="AF134" s="9" t="s">
        <v>67</v>
      </c>
      <c r="AG134" s="9" t="s">
        <v>67</v>
      </c>
      <c r="AH134" s="37"/>
      <c r="AI134" s="11">
        <v>66.447000000000003</v>
      </c>
      <c r="AJ134" s="7">
        <v>50204</v>
      </c>
      <c r="AM134" s="7">
        <v>33</v>
      </c>
      <c r="AN134" s="7">
        <v>1301</v>
      </c>
      <c r="AO134" s="56">
        <v>45205</v>
      </c>
      <c r="AQ134" s="54"/>
      <c r="AR134" s="54"/>
      <c r="AS134" s="22"/>
    </row>
    <row r="135" spans="1:51" s="45" customFormat="1" ht="32.1" customHeight="1" x14ac:dyDescent="0.25">
      <c r="A135" s="30" t="s">
        <v>182</v>
      </c>
      <c r="B135" s="36" t="s">
        <v>77</v>
      </c>
      <c r="C135" s="36" t="s">
        <v>183</v>
      </c>
      <c r="D135" s="7" t="s">
        <v>59</v>
      </c>
      <c r="E135" s="30" t="s">
        <v>748</v>
      </c>
      <c r="F135" s="7" t="s">
        <v>75</v>
      </c>
      <c r="G135" s="7" t="s">
        <v>66</v>
      </c>
      <c r="H135" s="7" t="s">
        <v>61</v>
      </c>
      <c r="I135" s="9" t="s">
        <v>66</v>
      </c>
      <c r="J135" s="9" t="s">
        <v>106</v>
      </c>
      <c r="K135" s="7" t="s">
        <v>85</v>
      </c>
      <c r="L135" s="9" t="s">
        <v>67</v>
      </c>
      <c r="M135" s="9" t="s">
        <v>67</v>
      </c>
      <c r="N135" s="9" t="s">
        <v>67</v>
      </c>
      <c r="O135" s="9" t="s">
        <v>67</v>
      </c>
      <c r="P135" s="9" t="s">
        <v>66</v>
      </c>
      <c r="Q135" s="9" t="s">
        <v>67</v>
      </c>
      <c r="R135" s="9">
        <v>0</v>
      </c>
      <c r="S135" s="10" t="s">
        <v>67</v>
      </c>
      <c r="T135" s="10" t="s">
        <v>67</v>
      </c>
      <c r="U135" s="10" t="s">
        <v>67</v>
      </c>
      <c r="V135" s="10" t="s">
        <v>67</v>
      </c>
      <c r="W135" s="9" t="s">
        <v>67</v>
      </c>
      <c r="X135" s="9" t="s">
        <v>67</v>
      </c>
      <c r="Y135" s="7" t="s">
        <v>65</v>
      </c>
      <c r="Z135" s="7" t="s">
        <v>184</v>
      </c>
      <c r="AA135" s="10" t="s">
        <v>67</v>
      </c>
      <c r="AB135" s="9" t="s">
        <v>67</v>
      </c>
      <c r="AC135" s="7" t="s">
        <v>120</v>
      </c>
      <c r="AD135" s="10" t="s">
        <v>67</v>
      </c>
      <c r="AE135" s="9" t="s">
        <v>67</v>
      </c>
      <c r="AF135" s="9" t="s">
        <v>67</v>
      </c>
      <c r="AG135" s="9" t="s">
        <v>67</v>
      </c>
      <c r="AH135" s="30"/>
      <c r="AI135" s="9" t="s">
        <v>67</v>
      </c>
      <c r="AJ135" s="7">
        <v>10235</v>
      </c>
      <c r="AK135" s="7"/>
      <c r="AL135" s="7"/>
      <c r="AM135" s="7"/>
      <c r="AN135" s="7"/>
      <c r="AO135" s="56">
        <v>45190</v>
      </c>
      <c r="AP135"/>
      <c r="AQ135" s="54"/>
      <c r="AR135" s="54"/>
      <c r="AS135" s="22"/>
      <c r="AT135"/>
      <c r="AU135" s="36"/>
      <c r="AV135" s="36"/>
      <c r="AW135" s="36"/>
      <c r="AX135" s="36"/>
      <c r="AY135" s="36"/>
    </row>
    <row r="136" spans="1:51" s="45" customFormat="1" ht="32.1" customHeight="1" x14ac:dyDescent="0.25">
      <c r="A136" s="23" t="s">
        <v>99</v>
      </c>
      <c r="B136" s="7" t="s">
        <v>99</v>
      </c>
      <c r="C136" s="9" t="s">
        <v>16</v>
      </c>
      <c r="D136" s="7" t="s">
        <v>64</v>
      </c>
      <c r="E136" s="8" t="s">
        <v>608</v>
      </c>
      <c r="F136" s="7" t="s">
        <v>70</v>
      </c>
      <c r="G136" s="7" t="s">
        <v>66</v>
      </c>
      <c r="H136" s="7" t="s">
        <v>61</v>
      </c>
      <c r="I136" s="9" t="s">
        <v>106</v>
      </c>
      <c r="J136" s="9" t="s">
        <v>66</v>
      </c>
      <c r="K136" s="7" t="s">
        <v>85</v>
      </c>
      <c r="L136" s="9" t="s">
        <v>67</v>
      </c>
      <c r="M136" s="9" t="s">
        <v>67</v>
      </c>
      <c r="N136" s="9" t="s">
        <v>67</v>
      </c>
      <c r="O136" s="9" t="s">
        <v>67</v>
      </c>
      <c r="P136" s="9" t="s">
        <v>106</v>
      </c>
      <c r="Q136" s="9" t="s">
        <v>67</v>
      </c>
      <c r="R136" s="10" t="s">
        <v>67</v>
      </c>
      <c r="S136" s="10">
        <v>5000000</v>
      </c>
      <c r="T136" s="10" t="s">
        <v>67</v>
      </c>
      <c r="U136" s="10" t="s">
        <v>67</v>
      </c>
      <c r="V136" s="10" t="s">
        <v>67</v>
      </c>
      <c r="W136" s="9" t="s">
        <v>67</v>
      </c>
      <c r="X136" s="9" t="s">
        <v>67</v>
      </c>
      <c r="Y136" s="7" t="s">
        <v>129</v>
      </c>
      <c r="Z136" s="7" t="s">
        <v>609</v>
      </c>
      <c r="AA136" s="10"/>
      <c r="AB136" s="9" t="s">
        <v>67</v>
      </c>
      <c r="AC136" s="7" t="s">
        <v>120</v>
      </c>
      <c r="AD136" s="10" t="s">
        <v>67</v>
      </c>
      <c r="AE136" s="9" t="s">
        <v>67</v>
      </c>
      <c r="AF136" s="9" t="s">
        <v>67</v>
      </c>
      <c r="AG136" s="9" t="s">
        <v>67</v>
      </c>
      <c r="AH136" s="23"/>
      <c r="AI136" s="9" t="s">
        <v>67</v>
      </c>
      <c r="AJ136" s="7" t="s">
        <v>586</v>
      </c>
      <c r="AK136" s="7"/>
      <c r="AL136" s="7" t="s">
        <v>16</v>
      </c>
      <c r="AM136" s="7"/>
      <c r="AN136" s="7"/>
      <c r="AO136" s="56">
        <v>45210</v>
      </c>
      <c r="AP136"/>
      <c r="AQ136" s="54"/>
      <c r="AR136" s="54"/>
      <c r="AS136" s="22"/>
      <c r="AT136"/>
      <c r="AU136" s="36"/>
    </row>
    <row r="137" spans="1:51" s="45" customFormat="1" ht="32.1" customHeight="1" x14ac:dyDescent="0.25">
      <c r="A137" s="8" t="s">
        <v>100</v>
      </c>
      <c r="B137" s="7" t="s">
        <v>100</v>
      </c>
      <c r="C137" s="7" t="s">
        <v>100</v>
      </c>
      <c r="D137" s="7" t="s">
        <v>64</v>
      </c>
      <c r="E137" s="8" t="s">
        <v>610</v>
      </c>
      <c r="F137" s="7" t="s">
        <v>70</v>
      </c>
      <c r="G137" s="7" t="s">
        <v>66</v>
      </c>
      <c r="H137" s="7" t="s">
        <v>61</v>
      </c>
      <c r="I137" s="9" t="s">
        <v>106</v>
      </c>
      <c r="J137" s="9" t="s">
        <v>66</v>
      </c>
      <c r="K137" s="7" t="s">
        <v>85</v>
      </c>
      <c r="L137" s="9" t="s">
        <v>67</v>
      </c>
      <c r="M137" s="9" t="s">
        <v>67</v>
      </c>
      <c r="N137" s="9" t="s">
        <v>67</v>
      </c>
      <c r="O137" s="9" t="s">
        <v>67</v>
      </c>
      <c r="P137" s="9" t="s">
        <v>66</v>
      </c>
      <c r="Q137" s="9" t="s">
        <v>67</v>
      </c>
      <c r="R137" s="10" t="s">
        <v>67</v>
      </c>
      <c r="S137" s="16">
        <v>1250000</v>
      </c>
      <c r="T137" s="16" t="s">
        <v>67</v>
      </c>
      <c r="U137" s="16" t="s">
        <v>67</v>
      </c>
      <c r="V137" s="16" t="s">
        <v>67</v>
      </c>
      <c r="W137" s="7" t="s">
        <v>66</v>
      </c>
      <c r="X137" s="9" t="s">
        <v>67</v>
      </c>
      <c r="Y137" s="7" t="s">
        <v>129</v>
      </c>
      <c r="Z137" s="7" t="s">
        <v>609</v>
      </c>
      <c r="AA137" s="10"/>
      <c r="AB137" s="9" t="s">
        <v>67</v>
      </c>
      <c r="AC137" s="7" t="s">
        <v>120</v>
      </c>
      <c r="AD137" s="10" t="s">
        <v>67</v>
      </c>
      <c r="AE137" s="9" t="s">
        <v>67</v>
      </c>
      <c r="AF137" s="9" t="s">
        <v>67</v>
      </c>
      <c r="AG137" s="9" t="s">
        <v>67</v>
      </c>
      <c r="AH137" s="8"/>
      <c r="AI137" s="9" t="s">
        <v>67</v>
      </c>
      <c r="AJ137" s="7" t="s">
        <v>306</v>
      </c>
      <c r="AK137" s="7"/>
      <c r="AL137" s="7"/>
      <c r="AM137" s="7"/>
      <c r="AN137" s="7"/>
      <c r="AO137" s="56">
        <v>45210</v>
      </c>
      <c r="AP137"/>
      <c r="AQ137" s="54"/>
      <c r="AR137" s="54"/>
      <c r="AS137" s="22"/>
      <c r="AT137"/>
      <c r="AU137" s="36"/>
    </row>
    <row r="138" spans="1:51" s="45" customFormat="1" ht="32.1" customHeight="1" x14ac:dyDescent="0.25">
      <c r="A138" s="26" t="s">
        <v>662</v>
      </c>
      <c r="B138" s="7" t="s">
        <v>663</v>
      </c>
      <c r="C138" s="7" t="s">
        <v>167</v>
      </c>
      <c r="D138" s="7" t="s">
        <v>64</v>
      </c>
      <c r="E138" s="61" t="s">
        <v>753</v>
      </c>
      <c r="F138" s="7" t="s">
        <v>68</v>
      </c>
      <c r="G138" s="7" t="s">
        <v>106</v>
      </c>
      <c r="H138" s="7" t="s">
        <v>61</v>
      </c>
      <c r="I138" s="9" t="s">
        <v>106</v>
      </c>
      <c r="J138" s="9" t="s">
        <v>106</v>
      </c>
      <c r="K138" s="9" t="s">
        <v>171</v>
      </c>
      <c r="L138" s="9" t="s">
        <v>67</v>
      </c>
      <c r="M138" s="9" t="s">
        <v>67</v>
      </c>
      <c r="N138" s="9" t="s">
        <v>67</v>
      </c>
      <c r="O138" s="9" t="s">
        <v>67</v>
      </c>
      <c r="P138" s="9" t="s">
        <v>106</v>
      </c>
      <c r="Q138" s="7" t="s">
        <v>108</v>
      </c>
      <c r="R138" s="10" t="s">
        <v>67</v>
      </c>
      <c r="S138" s="10" t="s">
        <v>67</v>
      </c>
      <c r="T138" s="10" t="s">
        <v>67</v>
      </c>
      <c r="U138" s="10" t="s">
        <v>67</v>
      </c>
      <c r="V138" s="10" t="s">
        <v>67</v>
      </c>
      <c r="W138" s="9" t="s">
        <v>67</v>
      </c>
      <c r="X138" s="9" t="s">
        <v>67</v>
      </c>
      <c r="Y138" s="9" t="s">
        <v>67</v>
      </c>
      <c r="Z138" s="9" t="s">
        <v>67</v>
      </c>
      <c r="AA138" s="10" t="s">
        <v>67</v>
      </c>
      <c r="AB138" s="9" t="s">
        <v>67</v>
      </c>
      <c r="AC138" s="9" t="s">
        <v>67</v>
      </c>
      <c r="AD138" s="10" t="s">
        <v>67</v>
      </c>
      <c r="AE138" s="9" t="s">
        <v>67</v>
      </c>
      <c r="AF138" s="9" t="s">
        <v>67</v>
      </c>
      <c r="AG138" s="9" t="s">
        <v>67</v>
      </c>
      <c r="AH138" s="26"/>
      <c r="AI138" s="9" t="s">
        <v>67</v>
      </c>
      <c r="AJ138" s="7">
        <v>80401</v>
      </c>
      <c r="AK138" s="7"/>
      <c r="AL138" s="7"/>
      <c r="AM138" s="7"/>
      <c r="AN138" s="7"/>
      <c r="AO138" s="56">
        <v>45191</v>
      </c>
      <c r="AP138"/>
      <c r="AQ138" s="54"/>
      <c r="AR138" s="54"/>
      <c r="AS138" s="22"/>
      <c r="AT138"/>
      <c r="AU138" s="36"/>
    </row>
    <row r="139" spans="1:51" s="45" customFormat="1" ht="32.1" customHeight="1" x14ac:dyDescent="0.25">
      <c r="A139" s="26" t="s">
        <v>104</v>
      </c>
      <c r="B139" s="7" t="s">
        <v>83</v>
      </c>
      <c r="C139" s="7" t="s">
        <v>105</v>
      </c>
      <c r="D139" s="7" t="s">
        <v>64</v>
      </c>
      <c r="E139" s="8" t="s">
        <v>109</v>
      </c>
      <c r="F139" s="7" t="s">
        <v>72</v>
      </c>
      <c r="G139" s="7" t="s">
        <v>66</v>
      </c>
      <c r="H139" s="7" t="s">
        <v>61</v>
      </c>
      <c r="I139" s="3" t="s">
        <v>66</v>
      </c>
      <c r="J139" s="3" t="s">
        <v>106</v>
      </c>
      <c r="K139" s="7" t="s">
        <v>84</v>
      </c>
      <c r="L139" s="9" t="s">
        <v>67</v>
      </c>
      <c r="M139" s="9" t="s">
        <v>67</v>
      </c>
      <c r="N139" s="9" t="s">
        <v>67</v>
      </c>
      <c r="O139" s="9" t="s">
        <v>67</v>
      </c>
      <c r="P139" s="9" t="s">
        <v>106</v>
      </c>
      <c r="Q139" s="9" t="s">
        <v>108</v>
      </c>
      <c r="R139" s="10">
        <v>180000000</v>
      </c>
      <c r="S139" s="2" t="s">
        <v>67</v>
      </c>
      <c r="T139" s="2" t="s">
        <v>67</v>
      </c>
      <c r="U139" s="2" t="s">
        <v>67</v>
      </c>
      <c r="V139" s="2" t="s">
        <v>67</v>
      </c>
      <c r="W139" s="7" t="s">
        <v>66</v>
      </c>
      <c r="X139" s="9" t="s">
        <v>67</v>
      </c>
      <c r="Y139" s="7" t="s">
        <v>111</v>
      </c>
      <c r="Z139" s="9" t="s">
        <v>67</v>
      </c>
      <c r="AA139" s="10"/>
      <c r="AB139" s="9" t="s">
        <v>67</v>
      </c>
      <c r="AC139" s="9" t="s">
        <v>67</v>
      </c>
      <c r="AD139" s="10" t="s">
        <v>110</v>
      </c>
      <c r="AE139" s="7" t="s">
        <v>112</v>
      </c>
      <c r="AF139" s="12">
        <v>45113</v>
      </c>
      <c r="AG139" s="12">
        <v>45174</v>
      </c>
      <c r="AH139" s="26"/>
      <c r="AI139" s="9" t="s">
        <v>67</v>
      </c>
      <c r="AJ139" s="7">
        <v>40808</v>
      </c>
      <c r="AK139" s="7"/>
      <c r="AL139" s="7"/>
      <c r="AM139" s="7">
        <v>16</v>
      </c>
      <c r="AN139" s="7" t="s">
        <v>107</v>
      </c>
      <c r="AO139" s="56">
        <v>45189</v>
      </c>
      <c r="AP139"/>
      <c r="AQ139" s="54"/>
      <c r="AR139" s="54"/>
      <c r="AS139" s="22"/>
      <c r="AT139"/>
      <c r="AU139" s="36"/>
    </row>
    <row r="140" spans="1:51" s="45" customFormat="1" ht="32.1" customHeight="1" x14ac:dyDescent="0.25">
      <c r="A140" s="21" t="s">
        <v>113</v>
      </c>
      <c r="B140" s="7" t="s">
        <v>83</v>
      </c>
      <c r="C140" s="7" t="s">
        <v>114</v>
      </c>
      <c r="D140" s="7" t="s">
        <v>60</v>
      </c>
      <c r="E140" s="73" t="s">
        <v>116</v>
      </c>
      <c r="F140" s="7" t="s">
        <v>71</v>
      </c>
      <c r="G140" s="7" t="s">
        <v>66</v>
      </c>
      <c r="H140" s="7" t="s">
        <v>63</v>
      </c>
      <c r="I140" s="9" t="s">
        <v>106</v>
      </c>
      <c r="J140" s="9" t="s">
        <v>66</v>
      </c>
      <c r="K140" s="7" t="s">
        <v>86</v>
      </c>
      <c r="L140" s="9" t="s">
        <v>66</v>
      </c>
      <c r="M140" s="14" t="s">
        <v>119</v>
      </c>
      <c r="N140" s="9" t="s">
        <v>106</v>
      </c>
      <c r="O140" s="9" t="s">
        <v>67</v>
      </c>
      <c r="P140" s="9" t="s">
        <v>106</v>
      </c>
      <c r="Q140" s="7" t="s">
        <v>108</v>
      </c>
      <c r="R140" s="10" t="s">
        <v>67</v>
      </c>
      <c r="S140" s="19">
        <v>1721632500</v>
      </c>
      <c r="T140" s="19" t="s">
        <v>67</v>
      </c>
      <c r="U140" s="19" t="s">
        <v>67</v>
      </c>
      <c r="V140" s="19" t="s">
        <v>67</v>
      </c>
      <c r="W140" s="9" t="s">
        <v>66</v>
      </c>
      <c r="X140" s="9" t="s">
        <v>67</v>
      </c>
      <c r="Y140" s="7" t="s">
        <v>117</v>
      </c>
      <c r="Z140" s="7" t="s">
        <v>118</v>
      </c>
      <c r="AA140" s="19"/>
      <c r="AB140" s="9" t="s">
        <v>67</v>
      </c>
      <c r="AC140" s="7" t="s">
        <v>120</v>
      </c>
      <c r="AD140" s="19" t="s">
        <v>66</v>
      </c>
      <c r="AE140" s="7" t="s">
        <v>121</v>
      </c>
      <c r="AF140" s="22" t="s">
        <v>67</v>
      </c>
      <c r="AG140" s="12" t="s">
        <v>122</v>
      </c>
      <c r="AH140" s="21"/>
      <c r="AI140" s="11">
        <v>10.868</v>
      </c>
      <c r="AJ140" s="7" t="s">
        <v>115</v>
      </c>
      <c r="AK140" s="7"/>
      <c r="AL140" s="7" t="s">
        <v>16</v>
      </c>
      <c r="AM140" s="7"/>
      <c r="AN140" s="7"/>
      <c r="AO140" s="56">
        <v>45189</v>
      </c>
      <c r="AP140"/>
      <c r="AQ140" s="54"/>
      <c r="AR140" s="54"/>
      <c r="AS140" s="22"/>
      <c r="AT140"/>
      <c r="AU140" s="36"/>
    </row>
    <row r="141" spans="1:51" ht="32.1" customHeight="1" x14ac:dyDescent="0.25">
      <c r="A141" s="37" t="s">
        <v>160</v>
      </c>
      <c r="B141" s="7" t="s">
        <v>83</v>
      </c>
      <c r="C141" s="7" t="s">
        <v>161</v>
      </c>
      <c r="D141" s="7" t="s">
        <v>64</v>
      </c>
      <c r="E141" s="8" t="s">
        <v>162</v>
      </c>
      <c r="F141" s="7" t="s">
        <v>76</v>
      </c>
      <c r="G141" s="7" t="s">
        <v>106</v>
      </c>
      <c r="H141" s="7" t="s">
        <v>63</v>
      </c>
      <c r="I141" s="9" t="s">
        <v>106</v>
      </c>
      <c r="J141" s="9" t="s">
        <v>106</v>
      </c>
      <c r="K141" s="7" t="s">
        <v>164</v>
      </c>
      <c r="L141" s="9" t="s">
        <v>67</v>
      </c>
      <c r="M141" s="9" t="s">
        <v>67</v>
      </c>
      <c r="N141" s="9" t="s">
        <v>67</v>
      </c>
      <c r="O141" s="9" t="s">
        <v>67</v>
      </c>
      <c r="P141" s="9" t="s">
        <v>106</v>
      </c>
      <c r="Q141" s="9" t="s">
        <v>67</v>
      </c>
      <c r="R141" s="10" t="s">
        <v>67</v>
      </c>
      <c r="S141" s="10" t="s">
        <v>67</v>
      </c>
      <c r="T141" s="10" t="s">
        <v>67</v>
      </c>
      <c r="U141" s="10" t="s">
        <v>67</v>
      </c>
      <c r="V141" s="10" t="s">
        <v>67</v>
      </c>
      <c r="W141" s="9" t="s">
        <v>67</v>
      </c>
      <c r="X141" s="9" t="s">
        <v>67</v>
      </c>
      <c r="Y141" s="7" t="s">
        <v>139</v>
      </c>
      <c r="Z141" s="7" t="s">
        <v>163</v>
      </c>
      <c r="AA141" s="10" t="s">
        <v>67</v>
      </c>
      <c r="AB141" s="9" t="s">
        <v>67</v>
      </c>
      <c r="AC141" s="9" t="s">
        <v>67</v>
      </c>
      <c r="AD141" s="10" t="s">
        <v>67</v>
      </c>
      <c r="AE141" s="9" t="s">
        <v>67</v>
      </c>
      <c r="AF141" s="9" t="s">
        <v>67</v>
      </c>
      <c r="AG141" s="9" t="s">
        <v>67</v>
      </c>
      <c r="AH141" s="37"/>
      <c r="AI141" s="9" t="s">
        <v>67</v>
      </c>
      <c r="AJ141" s="7">
        <v>41202</v>
      </c>
      <c r="AL141" s="7" t="s">
        <v>16</v>
      </c>
      <c r="AO141" s="56">
        <v>45189</v>
      </c>
      <c r="AQ141" s="54"/>
      <c r="AR141" s="54"/>
      <c r="AS141" s="22"/>
    </row>
    <row r="142" spans="1:51" ht="32.1" customHeight="1" x14ac:dyDescent="0.25">
      <c r="A142" s="37" t="s">
        <v>172</v>
      </c>
      <c r="B142" s="7" t="s">
        <v>83</v>
      </c>
      <c r="C142" s="7" t="s">
        <v>173</v>
      </c>
      <c r="D142" s="7" t="s">
        <v>60</v>
      </c>
      <c r="E142" s="61" t="s">
        <v>756</v>
      </c>
      <c r="F142" s="7" t="s">
        <v>76</v>
      </c>
      <c r="G142" s="7" t="s">
        <v>66</v>
      </c>
      <c r="H142" s="7" t="s">
        <v>61</v>
      </c>
      <c r="I142" s="9" t="s">
        <v>106</v>
      </c>
      <c r="J142" s="9" t="s">
        <v>66</v>
      </c>
      <c r="K142" s="7" t="s">
        <v>85</v>
      </c>
      <c r="L142" s="9" t="s">
        <v>106</v>
      </c>
      <c r="M142" s="9" t="s">
        <v>67</v>
      </c>
      <c r="N142" s="9" t="s">
        <v>67</v>
      </c>
      <c r="O142" s="9" t="s">
        <v>67</v>
      </c>
      <c r="P142" s="9" t="s">
        <v>66</v>
      </c>
      <c r="Q142" s="9" t="s">
        <v>67</v>
      </c>
      <c r="R142" s="10" t="s">
        <v>67</v>
      </c>
      <c r="S142" s="19">
        <v>3100000000</v>
      </c>
      <c r="T142" s="19" t="s">
        <v>67</v>
      </c>
      <c r="U142" s="19" t="s">
        <v>67</v>
      </c>
      <c r="V142" s="19" t="s">
        <v>67</v>
      </c>
      <c r="W142" s="9" t="s">
        <v>67</v>
      </c>
      <c r="X142" s="9" t="s">
        <v>67</v>
      </c>
      <c r="Y142" s="7" t="s">
        <v>174</v>
      </c>
      <c r="Z142" s="9" t="s">
        <v>67</v>
      </c>
      <c r="AA142" s="19"/>
      <c r="AB142" s="9" t="s">
        <v>67</v>
      </c>
      <c r="AC142" s="7" t="s">
        <v>142</v>
      </c>
      <c r="AD142" s="19" t="s">
        <v>106</v>
      </c>
      <c r="AE142" s="9" t="s">
        <v>67</v>
      </c>
      <c r="AF142" s="9" t="s">
        <v>67</v>
      </c>
      <c r="AG142" s="9" t="s">
        <v>67</v>
      </c>
      <c r="AH142" s="37"/>
      <c r="AI142" s="9" t="s">
        <v>67</v>
      </c>
      <c r="AJ142" s="7">
        <v>22006</v>
      </c>
      <c r="AL142" s="7" t="s">
        <v>16</v>
      </c>
      <c r="AO142" s="56">
        <v>45190</v>
      </c>
      <c r="AQ142" s="54"/>
      <c r="AR142" s="54"/>
      <c r="AS142" s="22"/>
    </row>
    <row r="143" spans="1:51" ht="32.1" customHeight="1" x14ac:dyDescent="0.25">
      <c r="A143" s="37" t="s">
        <v>188</v>
      </c>
      <c r="B143" s="7" t="s">
        <v>83</v>
      </c>
      <c r="C143" s="7" t="s">
        <v>189</v>
      </c>
      <c r="D143" s="7" t="s">
        <v>60</v>
      </c>
      <c r="E143" s="8" t="s">
        <v>191</v>
      </c>
      <c r="F143" s="7" t="s">
        <v>72</v>
      </c>
      <c r="G143" s="7" t="s">
        <v>66</v>
      </c>
      <c r="H143" s="7" t="s">
        <v>61</v>
      </c>
      <c r="I143" s="9" t="s">
        <v>106</v>
      </c>
      <c r="J143" s="9" t="s">
        <v>66</v>
      </c>
      <c r="K143" s="7" t="s">
        <v>85</v>
      </c>
      <c r="L143" s="9" t="s">
        <v>67</v>
      </c>
      <c r="M143" s="9" t="s">
        <v>67</v>
      </c>
      <c r="N143" s="9" t="s">
        <v>67</v>
      </c>
      <c r="O143" s="9" t="s">
        <v>67</v>
      </c>
      <c r="P143" s="9" t="s">
        <v>106</v>
      </c>
      <c r="Q143" s="7" t="s">
        <v>132</v>
      </c>
      <c r="R143" s="10" t="s">
        <v>67</v>
      </c>
      <c r="S143" s="32">
        <v>8450000000</v>
      </c>
      <c r="T143" s="32" t="s">
        <v>67</v>
      </c>
      <c r="U143" s="32" t="s">
        <v>67</v>
      </c>
      <c r="V143" s="32" t="s">
        <v>67</v>
      </c>
      <c r="W143" s="7" t="s">
        <v>66</v>
      </c>
      <c r="X143" s="9" t="s">
        <v>67</v>
      </c>
      <c r="Y143" s="7" t="s">
        <v>174</v>
      </c>
      <c r="Z143" s="7" t="s">
        <v>192</v>
      </c>
      <c r="AA143" s="19"/>
      <c r="AB143" s="9" t="s">
        <v>67</v>
      </c>
      <c r="AC143" s="7" t="s">
        <v>120</v>
      </c>
      <c r="AD143" s="19" t="s">
        <v>66</v>
      </c>
      <c r="AE143" s="7" t="s">
        <v>121</v>
      </c>
      <c r="AF143" s="9" t="s">
        <v>67</v>
      </c>
      <c r="AG143" s="7" t="s">
        <v>122</v>
      </c>
      <c r="AH143" s="37"/>
      <c r="AI143" s="11">
        <v>10.912000000000001</v>
      </c>
      <c r="AJ143" s="7" t="s">
        <v>190</v>
      </c>
      <c r="AL143" s="7" t="s">
        <v>16</v>
      </c>
      <c r="AO143" s="56">
        <v>45190</v>
      </c>
      <c r="AQ143" s="54"/>
      <c r="AR143" s="54"/>
      <c r="AS143" s="22"/>
    </row>
    <row r="144" spans="1:51" ht="32.1" customHeight="1" x14ac:dyDescent="0.25">
      <c r="A144" s="11" t="s">
        <v>203</v>
      </c>
      <c r="B144" s="7" t="s">
        <v>83</v>
      </c>
      <c r="C144" s="7" t="s">
        <v>114</v>
      </c>
      <c r="D144" s="7" t="s">
        <v>60</v>
      </c>
      <c r="E144" s="7" t="s">
        <v>205</v>
      </c>
      <c r="F144" s="7" t="s">
        <v>71</v>
      </c>
      <c r="G144" s="7" t="s">
        <v>66</v>
      </c>
      <c r="H144" s="7" t="s">
        <v>63</v>
      </c>
      <c r="I144" s="9" t="s">
        <v>106</v>
      </c>
      <c r="J144" s="9" t="s">
        <v>66</v>
      </c>
      <c r="K144" s="7" t="s">
        <v>86</v>
      </c>
      <c r="L144" s="9" t="s">
        <v>66</v>
      </c>
      <c r="M144" s="14" t="s">
        <v>119</v>
      </c>
      <c r="N144" s="9" t="s">
        <v>106</v>
      </c>
      <c r="O144" s="9" t="s">
        <v>67</v>
      </c>
      <c r="P144" s="9" t="s">
        <v>106</v>
      </c>
      <c r="Q144" s="7" t="s">
        <v>108</v>
      </c>
      <c r="R144" s="10" t="s">
        <v>67</v>
      </c>
      <c r="S144" s="10">
        <v>303817500</v>
      </c>
      <c r="T144" s="10" t="s">
        <v>67</v>
      </c>
      <c r="U144" s="10" t="s">
        <v>67</v>
      </c>
      <c r="V144" s="10" t="s">
        <v>67</v>
      </c>
      <c r="W144" s="9" t="s">
        <v>66</v>
      </c>
      <c r="X144" s="9" t="s">
        <v>67</v>
      </c>
      <c r="Y144" s="7" t="s">
        <v>117</v>
      </c>
      <c r="Z144" s="7" t="s">
        <v>118</v>
      </c>
      <c r="AB144" s="9" t="s">
        <v>67</v>
      </c>
      <c r="AC144" s="7" t="s">
        <v>120</v>
      </c>
      <c r="AD144" s="10" t="s">
        <v>66</v>
      </c>
      <c r="AE144" s="7" t="s">
        <v>121</v>
      </c>
      <c r="AF144" s="22" t="s">
        <v>67</v>
      </c>
      <c r="AG144" s="12" t="s">
        <v>122</v>
      </c>
      <c r="AH144" s="11"/>
      <c r="AI144" s="11">
        <v>10.868</v>
      </c>
      <c r="AJ144" s="7" t="s">
        <v>204</v>
      </c>
      <c r="AO144" s="56">
        <v>45190</v>
      </c>
      <c r="AQ144" s="54"/>
      <c r="AR144" s="54"/>
      <c r="AS144" s="22"/>
    </row>
    <row r="145" spans="1:51" s="45" customFormat="1" ht="32.1" customHeight="1" x14ac:dyDescent="0.25">
      <c r="A145" s="37" t="s">
        <v>213</v>
      </c>
      <c r="B145" s="7" t="s">
        <v>83</v>
      </c>
      <c r="C145" s="7" t="s">
        <v>189</v>
      </c>
      <c r="D145" s="7" t="s">
        <v>60</v>
      </c>
      <c r="E145" s="8" t="s">
        <v>215</v>
      </c>
      <c r="F145" s="7" t="s">
        <v>72</v>
      </c>
      <c r="G145" s="7" t="s">
        <v>66</v>
      </c>
      <c r="H145" s="7" t="s">
        <v>61</v>
      </c>
      <c r="I145" s="9" t="s">
        <v>106</v>
      </c>
      <c r="J145" s="9" t="s">
        <v>66</v>
      </c>
      <c r="K145" s="7" t="s">
        <v>85</v>
      </c>
      <c r="L145" s="9" t="s">
        <v>217</v>
      </c>
      <c r="M145" s="7" t="s">
        <v>218</v>
      </c>
      <c r="N145" s="9" t="s">
        <v>66</v>
      </c>
      <c r="O145" s="9" t="s">
        <v>219</v>
      </c>
      <c r="P145" s="9" t="s">
        <v>106</v>
      </c>
      <c r="Q145" s="7" t="s">
        <v>108</v>
      </c>
      <c r="R145" s="10" t="s">
        <v>67</v>
      </c>
      <c r="S145" s="32">
        <v>4950000000</v>
      </c>
      <c r="T145" s="32" t="s">
        <v>67</v>
      </c>
      <c r="U145" s="32" t="s">
        <v>67</v>
      </c>
      <c r="V145" s="32" t="s">
        <v>67</v>
      </c>
      <c r="W145" s="7" t="s">
        <v>66</v>
      </c>
      <c r="X145" s="9" t="s">
        <v>67</v>
      </c>
      <c r="Y145" s="7" t="s">
        <v>129</v>
      </c>
      <c r="Z145" s="7" t="s">
        <v>216</v>
      </c>
      <c r="AA145" s="13"/>
      <c r="AB145" s="9" t="s">
        <v>67</v>
      </c>
      <c r="AC145" s="7" t="s">
        <v>120</v>
      </c>
      <c r="AD145" s="13" t="s">
        <v>66</v>
      </c>
      <c r="AE145" s="7" t="s">
        <v>112</v>
      </c>
      <c r="AF145" s="12">
        <v>45065</v>
      </c>
      <c r="AG145" s="12">
        <v>45156</v>
      </c>
      <c r="AH145" s="37"/>
      <c r="AI145" s="11">
        <v>10.932</v>
      </c>
      <c r="AJ145" s="7" t="s">
        <v>214</v>
      </c>
      <c r="AK145" s="7"/>
      <c r="AL145" s="7" t="s">
        <v>16</v>
      </c>
      <c r="AM145" s="7"/>
      <c r="AN145" s="7"/>
      <c r="AO145" s="56">
        <v>45190</v>
      </c>
      <c r="AP145"/>
      <c r="AQ145" s="54"/>
      <c r="AR145" s="54"/>
      <c r="AS145" s="22"/>
      <c r="AT145"/>
      <c r="AU145" s="36"/>
    </row>
    <row r="146" spans="1:51" ht="32.1" customHeight="1" x14ac:dyDescent="0.25">
      <c r="A146" s="37" t="s">
        <v>231</v>
      </c>
      <c r="B146" s="7" t="s">
        <v>83</v>
      </c>
      <c r="C146" s="7" t="s">
        <v>189</v>
      </c>
      <c r="D146" s="7" t="s">
        <v>60</v>
      </c>
      <c r="E146" s="8" t="s">
        <v>233</v>
      </c>
      <c r="F146" s="7" t="s">
        <v>72</v>
      </c>
      <c r="G146" s="7" t="s">
        <v>66</v>
      </c>
      <c r="H146" s="7" t="s">
        <v>61</v>
      </c>
      <c r="I146" s="9" t="s">
        <v>106</v>
      </c>
      <c r="J146" s="9" t="s">
        <v>66</v>
      </c>
      <c r="K146" s="7" t="s">
        <v>85</v>
      </c>
      <c r="L146" s="9" t="s">
        <v>66</v>
      </c>
      <c r="M146" s="14" t="s">
        <v>235</v>
      </c>
      <c r="N146" s="9" t="s">
        <v>66</v>
      </c>
      <c r="O146" s="7" t="s">
        <v>236</v>
      </c>
      <c r="P146" s="9" t="s">
        <v>106</v>
      </c>
      <c r="Q146" s="7" t="s">
        <v>132</v>
      </c>
      <c r="R146" s="10" t="s">
        <v>67</v>
      </c>
      <c r="S146" s="19">
        <v>1400000000</v>
      </c>
      <c r="T146" s="19" t="s">
        <v>67</v>
      </c>
      <c r="U146" s="19" t="s">
        <v>67</v>
      </c>
      <c r="V146" s="19" t="s">
        <v>67</v>
      </c>
      <c r="W146" s="7" t="s">
        <v>66</v>
      </c>
      <c r="X146" s="9" t="s">
        <v>67</v>
      </c>
      <c r="Y146" s="7" t="s">
        <v>129</v>
      </c>
      <c r="Z146" s="7" t="s">
        <v>234</v>
      </c>
      <c r="AA146" s="19"/>
      <c r="AB146" s="9" t="s">
        <v>67</v>
      </c>
      <c r="AC146" s="7" t="s">
        <v>120</v>
      </c>
      <c r="AD146" s="19" t="s">
        <v>66</v>
      </c>
      <c r="AE146" s="7" t="s">
        <v>121</v>
      </c>
      <c r="AF146" s="9" t="s">
        <v>67</v>
      </c>
      <c r="AG146" s="7" t="s">
        <v>122</v>
      </c>
      <c r="AH146" s="37"/>
      <c r="AI146" s="11">
        <v>10.930999999999999</v>
      </c>
      <c r="AJ146" s="7" t="s">
        <v>232</v>
      </c>
      <c r="AL146" s="7" t="s">
        <v>16</v>
      </c>
      <c r="AO146" s="56">
        <v>45190</v>
      </c>
      <c r="AQ146" s="54"/>
      <c r="AR146" s="54"/>
      <c r="AS146" s="22"/>
    </row>
    <row r="147" spans="1:51" ht="32.1" customHeight="1" x14ac:dyDescent="0.25">
      <c r="A147" s="11" t="s">
        <v>256</v>
      </c>
      <c r="B147" s="7" t="s">
        <v>83</v>
      </c>
      <c r="C147" s="7" t="s">
        <v>257</v>
      </c>
      <c r="D147" s="7" t="s">
        <v>60</v>
      </c>
      <c r="E147" s="8" t="s">
        <v>710</v>
      </c>
      <c r="F147" s="7" t="s">
        <v>71</v>
      </c>
      <c r="G147" s="7" t="s">
        <v>66</v>
      </c>
      <c r="H147" s="7" t="s">
        <v>62</v>
      </c>
      <c r="I147" s="9" t="s">
        <v>106</v>
      </c>
      <c r="J147" s="9" t="s">
        <v>66</v>
      </c>
      <c r="K147" s="7" t="s">
        <v>88</v>
      </c>
      <c r="L147" s="9" t="s">
        <v>66</v>
      </c>
      <c r="M147" s="7" t="s">
        <v>259</v>
      </c>
      <c r="N147" s="9" t="s">
        <v>66</v>
      </c>
      <c r="O147" s="7" t="s">
        <v>260</v>
      </c>
      <c r="P147" s="9" t="s">
        <v>106</v>
      </c>
      <c r="Q147" s="7" t="s">
        <v>108</v>
      </c>
      <c r="R147" s="10" t="s">
        <v>67</v>
      </c>
      <c r="S147" s="13">
        <v>1000000000</v>
      </c>
      <c r="T147" s="13" t="s">
        <v>67</v>
      </c>
      <c r="U147" s="13" t="s">
        <v>246</v>
      </c>
      <c r="V147" s="10" t="s">
        <v>67</v>
      </c>
      <c r="W147" s="9" t="s">
        <v>67</v>
      </c>
      <c r="X147" s="9" t="s">
        <v>67</v>
      </c>
      <c r="Y147" s="7" t="s">
        <v>129</v>
      </c>
      <c r="Z147" s="7" t="s">
        <v>258</v>
      </c>
      <c r="AA147" s="13"/>
      <c r="AB147" s="9" t="s">
        <v>67</v>
      </c>
      <c r="AC147" s="7" t="s">
        <v>120</v>
      </c>
      <c r="AD147" s="13" t="s">
        <v>106</v>
      </c>
      <c r="AE147" s="7" t="s">
        <v>121</v>
      </c>
      <c r="AF147" s="12">
        <v>45117</v>
      </c>
      <c r="AG147" s="12">
        <v>45198</v>
      </c>
      <c r="AH147" s="11"/>
      <c r="AI147" s="55">
        <v>10.757</v>
      </c>
      <c r="AJ147" s="7">
        <v>22001</v>
      </c>
      <c r="AL147" s="7" t="s">
        <v>16</v>
      </c>
      <c r="AO147" s="56">
        <v>45190</v>
      </c>
      <c r="AQ147" s="54"/>
      <c r="AR147" s="54"/>
      <c r="AS147" s="22"/>
    </row>
    <row r="148" spans="1:51" ht="32.1" customHeight="1" x14ac:dyDescent="0.25">
      <c r="A148" s="37" t="s">
        <v>264</v>
      </c>
      <c r="B148" s="7" t="s">
        <v>83</v>
      </c>
      <c r="C148" s="7" t="s">
        <v>265</v>
      </c>
      <c r="D148" s="7" t="s">
        <v>60</v>
      </c>
      <c r="E148" s="8" t="s">
        <v>266</v>
      </c>
      <c r="F148" s="7" t="s">
        <v>76</v>
      </c>
      <c r="G148" s="7" t="s">
        <v>66</v>
      </c>
      <c r="H148" s="7" t="s">
        <v>61</v>
      </c>
      <c r="I148" s="9" t="s">
        <v>106</v>
      </c>
      <c r="J148" s="9" t="s">
        <v>66</v>
      </c>
      <c r="K148" s="7" t="s">
        <v>85</v>
      </c>
      <c r="L148" s="9" t="s">
        <v>106</v>
      </c>
      <c r="M148" s="9" t="s">
        <v>67</v>
      </c>
      <c r="N148" s="9" t="s">
        <v>67</v>
      </c>
      <c r="O148" s="9" t="s">
        <v>67</v>
      </c>
      <c r="P148" s="9" t="s">
        <v>66</v>
      </c>
      <c r="Q148" s="9" t="s">
        <v>67</v>
      </c>
      <c r="R148" s="10" t="s">
        <v>67</v>
      </c>
      <c r="S148" s="19">
        <v>2200000000</v>
      </c>
      <c r="T148" s="19" t="s">
        <v>67</v>
      </c>
      <c r="U148" s="19" t="s">
        <v>67</v>
      </c>
      <c r="V148" s="19" t="s">
        <v>67</v>
      </c>
      <c r="W148" s="9" t="s">
        <v>67</v>
      </c>
      <c r="X148" s="9" t="s">
        <v>67</v>
      </c>
      <c r="Y148" s="7" t="s">
        <v>174</v>
      </c>
      <c r="Z148" s="9" t="s">
        <v>67</v>
      </c>
      <c r="AA148" s="19"/>
      <c r="AB148" s="9" t="s">
        <v>67</v>
      </c>
      <c r="AC148" s="7" t="s">
        <v>142</v>
      </c>
      <c r="AD148" s="19" t="s">
        <v>106</v>
      </c>
      <c r="AE148" s="7" t="s">
        <v>121</v>
      </c>
      <c r="AF148" s="22" t="s">
        <v>67</v>
      </c>
      <c r="AG148" s="22">
        <v>45304</v>
      </c>
      <c r="AH148" s="37"/>
      <c r="AI148" s="68" t="s">
        <v>735</v>
      </c>
      <c r="AJ148" s="7">
        <v>22007</v>
      </c>
      <c r="AL148" s="7" t="s">
        <v>16</v>
      </c>
      <c r="AO148" s="56">
        <v>45191</v>
      </c>
      <c r="AQ148" s="54"/>
      <c r="AR148" s="54"/>
      <c r="AS148" s="22"/>
    </row>
    <row r="149" spans="1:51" ht="32.1" customHeight="1" x14ac:dyDescent="0.25">
      <c r="A149" s="26" t="s">
        <v>282</v>
      </c>
      <c r="B149" s="7" t="s">
        <v>83</v>
      </c>
      <c r="C149" s="7" t="s">
        <v>161</v>
      </c>
      <c r="D149" s="7" t="s">
        <v>64</v>
      </c>
      <c r="E149" s="61" t="s">
        <v>727</v>
      </c>
      <c r="F149" s="7" t="s">
        <v>69</v>
      </c>
      <c r="G149" s="7" t="s">
        <v>66</v>
      </c>
      <c r="H149" s="7" t="s">
        <v>61</v>
      </c>
      <c r="I149" s="9" t="s">
        <v>66</v>
      </c>
      <c r="J149" s="9" t="s">
        <v>66</v>
      </c>
      <c r="K149" s="7" t="s">
        <v>84</v>
      </c>
      <c r="L149" s="9" t="s">
        <v>67</v>
      </c>
      <c r="M149" s="9" t="s">
        <v>67</v>
      </c>
      <c r="N149" s="9" t="s">
        <v>67</v>
      </c>
      <c r="O149" s="9" t="s">
        <v>67</v>
      </c>
      <c r="P149" s="9" t="s">
        <v>106</v>
      </c>
      <c r="Q149" s="9" t="s">
        <v>67</v>
      </c>
      <c r="R149" s="19">
        <v>1100000000</v>
      </c>
      <c r="S149" s="32">
        <f xml:space="preserve"> 1100000000 +739000000</f>
        <v>1839000000</v>
      </c>
      <c r="T149" s="32" t="s">
        <v>67</v>
      </c>
      <c r="U149" s="32" t="s">
        <v>67</v>
      </c>
      <c r="V149" s="10">
        <f xml:space="preserve"> 5 * 2000000</f>
        <v>10000000</v>
      </c>
      <c r="W149" s="9" t="s">
        <v>67</v>
      </c>
      <c r="X149" s="9" t="s">
        <v>67</v>
      </c>
      <c r="Y149" s="7" t="s">
        <v>111</v>
      </c>
      <c r="Z149" s="9" t="s">
        <v>67</v>
      </c>
      <c r="AA149" s="10" t="s">
        <v>67</v>
      </c>
      <c r="AB149" s="9" t="s">
        <v>67</v>
      </c>
      <c r="AC149" s="9" t="s">
        <v>67</v>
      </c>
      <c r="AD149" s="10" t="s">
        <v>67</v>
      </c>
      <c r="AE149" s="9" t="s">
        <v>67</v>
      </c>
      <c r="AF149" s="9" t="s">
        <v>67</v>
      </c>
      <c r="AG149" s="9" t="s">
        <v>67</v>
      </c>
      <c r="AH149" s="26"/>
      <c r="AI149" s="9" t="s">
        <v>67</v>
      </c>
      <c r="AJ149" s="7">
        <v>40803</v>
      </c>
      <c r="AK149" s="7" t="s">
        <v>729</v>
      </c>
      <c r="AM149" s="7">
        <v>16</v>
      </c>
      <c r="AN149" s="7">
        <v>6592</v>
      </c>
      <c r="AO149" s="56">
        <v>45191</v>
      </c>
      <c r="AQ149" s="54"/>
      <c r="AR149" s="54"/>
      <c r="AS149" s="22"/>
    </row>
    <row r="150" spans="1:51" ht="32.1" customHeight="1" x14ac:dyDescent="0.25">
      <c r="A150" s="37" t="s">
        <v>286</v>
      </c>
      <c r="B150" s="7" t="s">
        <v>83</v>
      </c>
      <c r="C150" s="7" t="s">
        <v>189</v>
      </c>
      <c r="D150" s="7" t="s">
        <v>60</v>
      </c>
      <c r="E150" s="8" t="s">
        <v>288</v>
      </c>
      <c r="F150" s="7" t="s">
        <v>72</v>
      </c>
      <c r="G150" s="7" t="s">
        <v>66</v>
      </c>
      <c r="H150" s="7" t="s">
        <v>61</v>
      </c>
      <c r="I150" s="9" t="s">
        <v>106</v>
      </c>
      <c r="J150" s="9" t="s">
        <v>66</v>
      </c>
      <c r="K150" s="7" t="s">
        <v>91</v>
      </c>
      <c r="L150" s="9" t="s">
        <v>106</v>
      </c>
      <c r="M150" s="9" t="s">
        <v>67</v>
      </c>
      <c r="N150" s="9" t="s">
        <v>67</v>
      </c>
      <c r="O150" s="9" t="s">
        <v>67</v>
      </c>
      <c r="P150" s="9" t="s">
        <v>106</v>
      </c>
      <c r="Q150" s="7" t="s">
        <v>132</v>
      </c>
      <c r="R150" s="10" t="s">
        <v>67</v>
      </c>
      <c r="S150" s="32">
        <v>3250000000</v>
      </c>
      <c r="T150" s="32" t="s">
        <v>67</v>
      </c>
      <c r="U150" s="32" t="s">
        <v>67</v>
      </c>
      <c r="V150" s="32" t="s">
        <v>67</v>
      </c>
      <c r="W150" s="7" t="s">
        <v>66</v>
      </c>
      <c r="X150" s="9" t="s">
        <v>67</v>
      </c>
      <c r="Y150" s="7" t="s">
        <v>174</v>
      </c>
      <c r="Z150" s="7" t="s">
        <v>289</v>
      </c>
      <c r="AA150" s="19"/>
      <c r="AB150" s="9" t="s">
        <v>67</v>
      </c>
      <c r="AC150" s="7" t="s">
        <v>120</v>
      </c>
      <c r="AD150" s="19" t="s">
        <v>66</v>
      </c>
      <c r="AE150" s="7" t="s">
        <v>121</v>
      </c>
      <c r="AF150" s="22" t="s">
        <v>67</v>
      </c>
      <c r="AG150" s="7" t="s">
        <v>122</v>
      </c>
      <c r="AH150" s="37"/>
      <c r="AI150" s="11">
        <v>10.923999999999999</v>
      </c>
      <c r="AJ150" s="7" t="s">
        <v>287</v>
      </c>
      <c r="AL150" s="7" t="s">
        <v>16</v>
      </c>
      <c r="AO150" s="56">
        <v>45194</v>
      </c>
      <c r="AQ150" s="54"/>
      <c r="AR150" s="54"/>
      <c r="AS150" s="22"/>
    </row>
    <row r="151" spans="1:51" ht="32.1" customHeight="1" x14ac:dyDescent="0.25">
      <c r="A151" s="11" t="s">
        <v>294</v>
      </c>
      <c r="B151" s="7" t="s">
        <v>83</v>
      </c>
      <c r="C151" s="7" t="s">
        <v>257</v>
      </c>
      <c r="D151" s="7" t="s">
        <v>60</v>
      </c>
      <c r="E151" s="8" t="s">
        <v>295</v>
      </c>
      <c r="F151" s="7" t="s">
        <v>71</v>
      </c>
      <c r="G151" s="7" t="s">
        <v>66</v>
      </c>
      <c r="H151" s="7" t="s">
        <v>63</v>
      </c>
      <c r="I151" s="9" t="s">
        <v>106</v>
      </c>
      <c r="J151" s="9" t="s">
        <v>66</v>
      </c>
      <c r="K151" s="7" t="s">
        <v>86</v>
      </c>
      <c r="L151" s="9" t="s">
        <v>66</v>
      </c>
      <c r="M151" s="7" t="s">
        <v>297</v>
      </c>
      <c r="N151" s="9" t="s">
        <v>66</v>
      </c>
      <c r="O151" s="7" t="s">
        <v>298</v>
      </c>
      <c r="P151" s="9" t="s">
        <v>66</v>
      </c>
      <c r="Q151" s="7" t="s">
        <v>108</v>
      </c>
      <c r="R151" s="19" t="s">
        <v>67</v>
      </c>
      <c r="S151" s="19">
        <v>9700000000</v>
      </c>
      <c r="T151" s="19" t="s">
        <v>67</v>
      </c>
      <c r="U151" s="19">
        <f>S151</f>
        <v>9700000000</v>
      </c>
      <c r="V151" s="19" t="s">
        <v>67</v>
      </c>
      <c r="W151" s="9" t="s">
        <v>67</v>
      </c>
      <c r="X151" s="9" t="s">
        <v>67</v>
      </c>
      <c r="Y151" s="7" t="s">
        <v>65</v>
      </c>
      <c r="Z151" s="7" t="s">
        <v>296</v>
      </c>
      <c r="AA151" s="19"/>
      <c r="AB151" s="9" t="s">
        <v>67</v>
      </c>
      <c r="AC151" s="7" t="s">
        <v>120</v>
      </c>
      <c r="AD151" s="19" t="s">
        <v>106</v>
      </c>
      <c r="AE151" s="7" t="s">
        <v>121</v>
      </c>
      <c r="AF151" s="12">
        <v>45138</v>
      </c>
      <c r="AG151" s="12">
        <v>45184</v>
      </c>
      <c r="AH151" s="11"/>
      <c r="AI151" s="21">
        <v>10.757999999999999</v>
      </c>
      <c r="AJ151" s="7">
        <v>22004</v>
      </c>
      <c r="AL151" s="7" t="s">
        <v>16</v>
      </c>
      <c r="AO151" s="56">
        <v>45191</v>
      </c>
      <c r="AQ151" s="54"/>
      <c r="AR151" s="54"/>
      <c r="AS151" s="22"/>
    </row>
    <row r="152" spans="1:51" customFormat="1" ht="32.1" customHeight="1" x14ac:dyDescent="0.25">
      <c r="A152" s="37" t="s">
        <v>299</v>
      </c>
      <c r="B152" s="7" t="s">
        <v>83</v>
      </c>
      <c r="C152" s="7" t="s">
        <v>161</v>
      </c>
      <c r="D152" s="7" t="s">
        <v>64</v>
      </c>
      <c r="E152" s="61" t="s">
        <v>670</v>
      </c>
      <c r="F152" s="7" t="s">
        <v>69</v>
      </c>
      <c r="G152" s="7" t="s">
        <v>66</v>
      </c>
      <c r="H152" s="7" t="s">
        <v>61</v>
      </c>
      <c r="I152" s="9" t="s">
        <v>66</v>
      </c>
      <c r="J152" s="9" t="s">
        <v>66</v>
      </c>
      <c r="K152" s="7" t="s">
        <v>85</v>
      </c>
      <c r="L152" s="9" t="s">
        <v>66</v>
      </c>
      <c r="M152" s="7" t="s">
        <v>301</v>
      </c>
      <c r="N152" s="9" t="s">
        <v>66</v>
      </c>
      <c r="O152" s="7" t="s">
        <v>302</v>
      </c>
      <c r="P152" s="9" t="s">
        <v>66</v>
      </c>
      <c r="Q152" s="7" t="s">
        <v>132</v>
      </c>
      <c r="R152" s="10">
        <v>500000000</v>
      </c>
      <c r="S152" s="13">
        <v>1000000000</v>
      </c>
      <c r="T152" s="13" t="s">
        <v>67</v>
      </c>
      <c r="U152" s="13" t="s">
        <v>67</v>
      </c>
      <c r="V152" s="13" t="s">
        <v>67</v>
      </c>
      <c r="W152" s="9" t="s">
        <v>67</v>
      </c>
      <c r="X152" s="9" t="s">
        <v>67</v>
      </c>
      <c r="Y152" s="7" t="s">
        <v>129</v>
      </c>
      <c r="Z152" s="7" t="s">
        <v>300</v>
      </c>
      <c r="AA152" s="13"/>
      <c r="AB152" s="9" t="s">
        <v>67</v>
      </c>
      <c r="AC152" s="7" t="s">
        <v>120</v>
      </c>
      <c r="AD152" s="13" t="s">
        <v>66</v>
      </c>
      <c r="AE152" s="7" t="s">
        <v>121</v>
      </c>
      <c r="AF152" s="12">
        <v>45138</v>
      </c>
      <c r="AG152" s="12">
        <v>45230</v>
      </c>
      <c r="AH152" s="37"/>
      <c r="AI152" s="43" t="s">
        <v>303</v>
      </c>
      <c r="AJ152" s="7">
        <v>40803</v>
      </c>
      <c r="AK152" s="7" t="s">
        <v>725</v>
      </c>
      <c r="AL152" s="7" t="s">
        <v>16</v>
      </c>
      <c r="AM152" s="7"/>
      <c r="AN152" s="7"/>
      <c r="AO152" s="56">
        <v>45191</v>
      </c>
      <c r="AQ152" s="54"/>
      <c r="AR152" s="54"/>
      <c r="AS152" s="22"/>
    </row>
    <row r="153" spans="1:51" customFormat="1" ht="32.1" customHeight="1" x14ac:dyDescent="0.25">
      <c r="A153" s="8" t="s">
        <v>346</v>
      </c>
      <c r="B153" s="7" t="s">
        <v>83</v>
      </c>
      <c r="C153" s="7" t="s">
        <v>161</v>
      </c>
      <c r="D153" s="7" t="s">
        <v>60</v>
      </c>
      <c r="E153" s="24" t="s">
        <v>348</v>
      </c>
      <c r="F153" s="7" t="s">
        <v>69</v>
      </c>
      <c r="G153" s="7" t="s">
        <v>66</v>
      </c>
      <c r="H153" s="7" t="s">
        <v>61</v>
      </c>
      <c r="I153" s="9" t="s">
        <v>106</v>
      </c>
      <c r="J153" s="9" t="s">
        <v>66</v>
      </c>
      <c r="K153" s="7" t="s">
        <v>84</v>
      </c>
      <c r="L153" s="9" t="s">
        <v>67</v>
      </c>
      <c r="M153" s="9" t="s">
        <v>67</v>
      </c>
      <c r="N153" s="9" t="s">
        <v>67</v>
      </c>
      <c r="O153" s="9" t="s">
        <v>67</v>
      </c>
      <c r="P153" s="9" t="s">
        <v>106</v>
      </c>
      <c r="Q153" s="9" t="s">
        <v>67</v>
      </c>
      <c r="R153" s="10" t="s">
        <v>67</v>
      </c>
      <c r="S153" s="19">
        <v>1800000000</v>
      </c>
      <c r="T153" s="19" t="s">
        <v>67</v>
      </c>
      <c r="U153" s="19" t="s">
        <v>67</v>
      </c>
      <c r="V153" s="19" t="s">
        <v>67</v>
      </c>
      <c r="W153" s="9" t="s">
        <v>67</v>
      </c>
      <c r="X153" s="9" t="s">
        <v>67</v>
      </c>
      <c r="Y153" s="7" t="s">
        <v>111</v>
      </c>
      <c r="Z153" s="9" t="s">
        <v>67</v>
      </c>
      <c r="AA153" s="19" t="s">
        <v>67</v>
      </c>
      <c r="AB153" s="9" t="s">
        <v>67</v>
      </c>
      <c r="AC153" s="9" t="s">
        <v>67</v>
      </c>
      <c r="AD153" s="19" t="s">
        <v>67</v>
      </c>
      <c r="AE153" s="9" t="s">
        <v>67</v>
      </c>
      <c r="AF153" s="9" t="s">
        <v>67</v>
      </c>
      <c r="AG153" s="9" t="s">
        <v>67</v>
      </c>
      <c r="AH153" s="8"/>
      <c r="AI153" s="9" t="s">
        <v>67</v>
      </c>
      <c r="AJ153" s="7" t="s">
        <v>347</v>
      </c>
      <c r="AK153" s="7"/>
      <c r="AL153" s="7" t="s">
        <v>16</v>
      </c>
      <c r="AM153" s="7"/>
      <c r="AN153" s="7"/>
      <c r="AO153" s="56">
        <v>45194</v>
      </c>
      <c r="AQ153" s="54"/>
      <c r="AR153" s="54"/>
      <c r="AS153" s="12"/>
    </row>
    <row r="154" spans="1:51" ht="32.1" customHeight="1" x14ac:dyDescent="0.25">
      <c r="A154" s="50" t="s">
        <v>407</v>
      </c>
      <c r="B154" s="7" t="s">
        <v>83</v>
      </c>
      <c r="D154" s="7" t="s">
        <v>64</v>
      </c>
      <c r="E154" s="61" t="s">
        <v>712</v>
      </c>
      <c r="F154" s="7" t="s">
        <v>72</v>
      </c>
      <c r="G154" s="7" t="s">
        <v>66</v>
      </c>
      <c r="H154" s="7" t="s">
        <v>61</v>
      </c>
      <c r="I154" s="9" t="s">
        <v>66</v>
      </c>
      <c r="J154" s="9" t="s">
        <v>66</v>
      </c>
      <c r="K154" s="7" t="s">
        <v>84</v>
      </c>
      <c r="L154" s="9" t="s">
        <v>67</v>
      </c>
      <c r="M154" s="9" t="s">
        <v>67</v>
      </c>
      <c r="N154" s="9" t="s">
        <v>67</v>
      </c>
      <c r="O154" s="9" t="s">
        <v>67</v>
      </c>
      <c r="P154" s="9" t="s">
        <v>66</v>
      </c>
      <c r="Q154" s="9" t="s">
        <v>67</v>
      </c>
      <c r="R154" s="32">
        <v>1170000000</v>
      </c>
      <c r="S154" s="32">
        <v>1170000000</v>
      </c>
      <c r="T154" s="32" t="s">
        <v>67</v>
      </c>
      <c r="U154" s="32" t="s">
        <v>67</v>
      </c>
      <c r="V154" s="32" t="s">
        <v>67</v>
      </c>
      <c r="W154" s="9" t="s">
        <v>67</v>
      </c>
      <c r="X154" s="9" t="s">
        <v>67</v>
      </c>
      <c r="Y154" s="7" t="s">
        <v>111</v>
      </c>
      <c r="Z154" s="9" t="s">
        <v>67</v>
      </c>
      <c r="AB154" s="9" t="s">
        <v>67</v>
      </c>
      <c r="AC154" s="9" t="s">
        <v>67</v>
      </c>
      <c r="AD154" s="10" t="s">
        <v>67</v>
      </c>
      <c r="AE154" s="9" t="s">
        <v>67</v>
      </c>
      <c r="AF154" s="9" t="s">
        <v>67</v>
      </c>
      <c r="AG154" s="9" t="s">
        <v>67</v>
      </c>
      <c r="AH154" s="50"/>
      <c r="AI154" s="9" t="s">
        <v>67</v>
      </c>
      <c r="AJ154" s="7">
        <v>40804</v>
      </c>
      <c r="AL154" s="7" t="s">
        <v>16</v>
      </c>
      <c r="AM154" s="7">
        <v>16</v>
      </c>
      <c r="AN154" s="7" t="s">
        <v>677</v>
      </c>
      <c r="AO154" s="56">
        <v>45194</v>
      </c>
      <c r="AQ154" s="54"/>
      <c r="AR154" s="54"/>
      <c r="AS154" s="22"/>
    </row>
    <row r="155" spans="1:51" ht="32.1" customHeight="1" x14ac:dyDescent="0.25">
      <c r="A155" s="37" t="s">
        <v>408</v>
      </c>
      <c r="B155" s="7" t="s">
        <v>83</v>
      </c>
      <c r="C155" s="7" t="s">
        <v>173</v>
      </c>
      <c r="D155" s="7" t="s">
        <v>60</v>
      </c>
      <c r="E155" s="8" t="s">
        <v>410</v>
      </c>
      <c r="F155" s="7" t="s">
        <v>76</v>
      </c>
      <c r="G155" s="7" t="s">
        <v>66</v>
      </c>
      <c r="H155" s="7" t="s">
        <v>61</v>
      </c>
      <c r="I155" s="9" t="s">
        <v>106</v>
      </c>
      <c r="J155" s="9" t="s">
        <v>66</v>
      </c>
      <c r="K155" s="7" t="s">
        <v>85</v>
      </c>
      <c r="L155" s="9" t="s">
        <v>106</v>
      </c>
      <c r="M155" s="9" t="s">
        <v>67</v>
      </c>
      <c r="N155" s="9" t="s">
        <v>67</v>
      </c>
      <c r="O155" s="9" t="s">
        <v>67</v>
      </c>
      <c r="P155" s="9" t="s">
        <v>66</v>
      </c>
      <c r="Q155" s="7" t="s">
        <v>108</v>
      </c>
      <c r="R155" s="10" t="s">
        <v>67</v>
      </c>
      <c r="S155" s="10">
        <v>250000000</v>
      </c>
      <c r="T155" s="10" t="s">
        <v>67</v>
      </c>
      <c r="U155" s="10">
        <f>S155</f>
        <v>250000000</v>
      </c>
      <c r="V155" s="10" t="s">
        <v>67</v>
      </c>
      <c r="W155" s="9" t="s">
        <v>67</v>
      </c>
      <c r="X155" s="9" t="s">
        <v>67</v>
      </c>
      <c r="Y155" s="7" t="s">
        <v>240</v>
      </c>
      <c r="Z155" s="7" t="s">
        <v>411</v>
      </c>
      <c r="AB155" s="9" t="s">
        <v>67</v>
      </c>
      <c r="AC155" s="7" t="s">
        <v>120</v>
      </c>
      <c r="AD155" s="10" t="s">
        <v>106</v>
      </c>
      <c r="AE155" s="7" t="s">
        <v>112</v>
      </c>
      <c r="AF155" s="12">
        <v>44797</v>
      </c>
      <c r="AG155" s="12">
        <v>44883</v>
      </c>
      <c r="AH155" s="37"/>
      <c r="AI155" s="11">
        <v>10.968</v>
      </c>
      <c r="AJ155" s="7">
        <v>22007</v>
      </c>
      <c r="AL155" s="7" t="s">
        <v>409</v>
      </c>
      <c r="AO155" s="56">
        <v>45194</v>
      </c>
      <c r="AQ155" s="54"/>
      <c r="AR155" s="54"/>
      <c r="AS155" s="22"/>
    </row>
    <row r="156" spans="1:51" ht="32.1" customHeight="1" x14ac:dyDescent="0.25">
      <c r="A156" s="37" t="s">
        <v>412</v>
      </c>
      <c r="B156" s="7" t="s">
        <v>83</v>
      </c>
      <c r="C156" s="7" t="s">
        <v>413</v>
      </c>
      <c r="D156" s="7" t="s">
        <v>60</v>
      </c>
      <c r="E156" s="8" t="s">
        <v>414</v>
      </c>
      <c r="F156" s="7" t="s">
        <v>75</v>
      </c>
      <c r="G156" s="7" t="s">
        <v>66</v>
      </c>
      <c r="H156" s="7" t="s">
        <v>61</v>
      </c>
      <c r="I156" s="9" t="s">
        <v>106</v>
      </c>
      <c r="J156" s="9" t="s">
        <v>66</v>
      </c>
      <c r="K156" s="7" t="s">
        <v>85</v>
      </c>
      <c r="L156" s="9" t="s">
        <v>106</v>
      </c>
      <c r="M156" s="9" t="s">
        <v>67</v>
      </c>
      <c r="N156" s="9" t="s">
        <v>67</v>
      </c>
      <c r="O156" s="9" t="s">
        <v>67</v>
      </c>
      <c r="P156" s="9" t="s">
        <v>66</v>
      </c>
      <c r="Q156" s="7" t="s">
        <v>108</v>
      </c>
      <c r="R156" s="10" t="s">
        <v>67</v>
      </c>
      <c r="S156" s="10">
        <v>250000000</v>
      </c>
      <c r="T156" s="10" t="s">
        <v>67</v>
      </c>
      <c r="U156" s="10" t="s">
        <v>67</v>
      </c>
      <c r="V156" s="10" t="s">
        <v>67</v>
      </c>
      <c r="W156" s="7" t="s">
        <v>66</v>
      </c>
      <c r="X156" s="9" t="s">
        <v>67</v>
      </c>
      <c r="Y156" s="7" t="s">
        <v>65</v>
      </c>
      <c r="Z156" s="7" t="s">
        <v>184</v>
      </c>
      <c r="AB156" s="9" t="s">
        <v>67</v>
      </c>
      <c r="AC156" s="7" t="s">
        <v>120</v>
      </c>
      <c r="AD156" s="10" t="s">
        <v>106</v>
      </c>
      <c r="AE156" s="7" t="s">
        <v>112</v>
      </c>
      <c r="AF156" s="12">
        <v>44797</v>
      </c>
      <c r="AG156" s="12">
        <v>44909</v>
      </c>
      <c r="AH156" s="37"/>
      <c r="AI156" s="11">
        <v>10.237</v>
      </c>
      <c r="AJ156" s="7">
        <v>22007</v>
      </c>
      <c r="AL156" s="7" t="s">
        <v>680</v>
      </c>
      <c r="AO156" s="56">
        <v>45197</v>
      </c>
      <c r="AQ156" s="54"/>
      <c r="AR156" s="54"/>
      <c r="AS156" s="22"/>
    </row>
    <row r="157" spans="1:51" ht="32.1" customHeight="1" x14ac:dyDescent="0.25">
      <c r="A157" s="37" t="s">
        <v>429</v>
      </c>
      <c r="B157" s="7" t="s">
        <v>83</v>
      </c>
      <c r="C157" s="7" t="s">
        <v>189</v>
      </c>
      <c r="D157" s="7" t="s">
        <v>60</v>
      </c>
      <c r="E157" s="8" t="s">
        <v>432</v>
      </c>
      <c r="F157" s="7" t="s">
        <v>72</v>
      </c>
      <c r="G157" s="7" t="s">
        <v>66</v>
      </c>
      <c r="H157" s="7" t="s">
        <v>61</v>
      </c>
      <c r="I157" s="9" t="s">
        <v>106</v>
      </c>
      <c r="J157" s="9" t="s">
        <v>66</v>
      </c>
      <c r="K157" s="7" t="s">
        <v>91</v>
      </c>
      <c r="L157" s="9" t="s">
        <v>106</v>
      </c>
      <c r="M157" s="9" t="s">
        <v>67</v>
      </c>
      <c r="N157" s="9" t="s">
        <v>67</v>
      </c>
      <c r="O157" s="9" t="s">
        <v>67</v>
      </c>
      <c r="P157" s="9" t="s">
        <v>66</v>
      </c>
      <c r="Q157" s="7" t="s">
        <v>431</v>
      </c>
      <c r="R157" s="10" t="s">
        <v>67</v>
      </c>
      <c r="S157" s="13">
        <v>1000000000</v>
      </c>
      <c r="T157" s="13" t="s">
        <v>67</v>
      </c>
      <c r="U157" s="13" t="s">
        <v>67</v>
      </c>
      <c r="V157" s="13" t="s">
        <v>67</v>
      </c>
      <c r="W157" s="7" t="s">
        <v>66</v>
      </c>
      <c r="X157" s="9" t="s">
        <v>67</v>
      </c>
      <c r="Y157" s="7" t="s">
        <v>174</v>
      </c>
      <c r="Z157" s="7" t="s">
        <v>433</v>
      </c>
      <c r="AA157" s="13"/>
      <c r="AB157" s="9" t="s">
        <v>67</v>
      </c>
      <c r="AC157" s="7" t="s">
        <v>120</v>
      </c>
      <c r="AD157" s="13" t="s">
        <v>106</v>
      </c>
      <c r="AE157" s="7" t="s">
        <v>112</v>
      </c>
      <c r="AF157" s="12">
        <v>44984</v>
      </c>
      <c r="AG157" s="12">
        <v>45043</v>
      </c>
      <c r="AH157" s="37"/>
      <c r="AI157" s="21">
        <v>10.938000000000001</v>
      </c>
      <c r="AJ157" s="7" t="s">
        <v>430</v>
      </c>
      <c r="AL157" s="7" t="s">
        <v>16</v>
      </c>
      <c r="AO157" s="56">
        <v>45198</v>
      </c>
      <c r="AQ157" s="54"/>
      <c r="AR157" s="54"/>
      <c r="AS157" s="22"/>
    </row>
    <row r="158" spans="1:51" ht="32.1" customHeight="1" x14ac:dyDescent="0.25">
      <c r="A158" s="8" t="s">
        <v>434</v>
      </c>
      <c r="B158" s="7" t="s">
        <v>83</v>
      </c>
      <c r="C158" s="7" t="s">
        <v>265</v>
      </c>
      <c r="D158" s="7" t="s">
        <v>60</v>
      </c>
      <c r="E158" s="8" t="s">
        <v>435</v>
      </c>
      <c r="F158" s="7" t="s">
        <v>76</v>
      </c>
      <c r="G158" s="7" t="s">
        <v>66</v>
      </c>
      <c r="H158" s="7" t="s">
        <v>61</v>
      </c>
      <c r="I158" s="9" t="s">
        <v>106</v>
      </c>
      <c r="J158" s="9" t="s">
        <v>66</v>
      </c>
      <c r="K158" s="7" t="s">
        <v>91</v>
      </c>
      <c r="L158" s="9" t="s">
        <v>106</v>
      </c>
      <c r="M158" s="9" t="s">
        <v>67</v>
      </c>
      <c r="N158" s="9" t="s">
        <v>67</v>
      </c>
      <c r="O158" s="9" t="s">
        <v>67</v>
      </c>
      <c r="P158" s="9" t="s">
        <v>106</v>
      </c>
      <c r="Q158" s="9" t="s">
        <v>431</v>
      </c>
      <c r="R158" s="10" t="s">
        <v>67</v>
      </c>
      <c r="S158" s="10">
        <v>125000000</v>
      </c>
      <c r="T158" s="10" t="s">
        <v>67</v>
      </c>
      <c r="U158" s="10" t="s">
        <v>67</v>
      </c>
      <c r="V158" s="10" t="s">
        <v>67</v>
      </c>
      <c r="W158" s="9" t="s">
        <v>67</v>
      </c>
      <c r="X158" s="7" t="s">
        <v>436</v>
      </c>
      <c r="Y158" s="7" t="s">
        <v>240</v>
      </c>
      <c r="Z158" s="7" t="s">
        <v>437</v>
      </c>
      <c r="AB158" s="9" t="s">
        <v>67</v>
      </c>
      <c r="AC158" s="9" t="s">
        <v>67</v>
      </c>
      <c r="AD158" s="10" t="s">
        <v>67</v>
      </c>
      <c r="AE158" s="9" t="s">
        <v>67</v>
      </c>
      <c r="AF158" s="9" t="s">
        <v>67</v>
      </c>
      <c r="AG158" s="9" t="s">
        <v>67</v>
      </c>
      <c r="AI158" s="11">
        <v>10.234</v>
      </c>
      <c r="AJ158" s="7">
        <v>22007</v>
      </c>
      <c r="AL158" s="7" t="s">
        <v>16</v>
      </c>
      <c r="AO158" s="56">
        <v>45198</v>
      </c>
      <c r="AQ158" s="54"/>
      <c r="AR158" s="54"/>
      <c r="AS158" s="22"/>
    </row>
    <row r="159" spans="1:51" s="7" customFormat="1" ht="32.1" customHeight="1" x14ac:dyDescent="0.25">
      <c r="A159" s="26" t="s">
        <v>457</v>
      </c>
      <c r="B159" s="7" t="s">
        <v>83</v>
      </c>
      <c r="C159" s="7" t="s">
        <v>161</v>
      </c>
      <c r="D159" s="7" t="s">
        <v>64</v>
      </c>
      <c r="E159" s="8" t="s">
        <v>459</v>
      </c>
      <c r="F159" s="7" t="s">
        <v>69</v>
      </c>
      <c r="G159" s="7" t="s">
        <v>66</v>
      </c>
      <c r="H159" s="7" t="s">
        <v>61</v>
      </c>
      <c r="I159" s="9" t="s">
        <v>66</v>
      </c>
      <c r="J159" s="9" t="s">
        <v>66</v>
      </c>
      <c r="K159" s="7" t="s">
        <v>84</v>
      </c>
      <c r="L159" s="9" t="s">
        <v>67</v>
      </c>
      <c r="M159" s="9" t="s">
        <v>67</v>
      </c>
      <c r="N159" s="9" t="s">
        <v>67</v>
      </c>
      <c r="O159" s="9" t="s">
        <v>67</v>
      </c>
      <c r="P159" s="9" t="s">
        <v>106</v>
      </c>
      <c r="Q159" s="9" t="s">
        <v>67</v>
      </c>
      <c r="R159" s="10">
        <v>480000000</v>
      </c>
      <c r="S159" s="10">
        <v>480000000</v>
      </c>
      <c r="T159" s="10" t="s">
        <v>67</v>
      </c>
      <c r="U159" s="10" t="s">
        <v>67</v>
      </c>
      <c r="V159" s="10" t="s">
        <v>67</v>
      </c>
      <c r="W159" s="9" t="s">
        <v>67</v>
      </c>
      <c r="X159" s="9" t="s">
        <v>67</v>
      </c>
      <c r="Y159" s="7" t="s">
        <v>111</v>
      </c>
      <c r="Z159" s="9" t="s">
        <v>67</v>
      </c>
      <c r="AA159" s="10" t="s">
        <v>67</v>
      </c>
      <c r="AB159" s="9" t="s">
        <v>67</v>
      </c>
      <c r="AC159" s="9" t="s">
        <v>67</v>
      </c>
      <c r="AD159" s="10" t="s">
        <v>67</v>
      </c>
      <c r="AE159" s="9" t="s">
        <v>67</v>
      </c>
      <c r="AF159" s="9" t="s">
        <v>67</v>
      </c>
      <c r="AG159" s="9" t="s">
        <v>67</v>
      </c>
      <c r="AH159" s="26"/>
      <c r="AI159" s="9" t="s">
        <v>67</v>
      </c>
      <c r="AJ159" s="7">
        <v>40803</v>
      </c>
      <c r="AK159" s="7" t="s">
        <v>458</v>
      </c>
      <c r="AO159" s="56">
        <v>45201</v>
      </c>
      <c r="AP159"/>
      <c r="AQ159" s="54"/>
      <c r="AR159" s="54"/>
      <c r="AT159"/>
      <c r="AU159" s="36"/>
      <c r="AV159" s="36"/>
      <c r="AW159" s="36"/>
      <c r="AX159" s="36"/>
      <c r="AY159" s="36"/>
    </row>
    <row r="160" spans="1:51" s="7" customFormat="1" ht="32.1" customHeight="1" x14ac:dyDescent="0.25">
      <c r="A160" s="40" t="s">
        <v>463</v>
      </c>
      <c r="B160" s="7" t="s">
        <v>83</v>
      </c>
      <c r="C160" s="7" t="s">
        <v>161</v>
      </c>
      <c r="D160" s="7" t="s">
        <v>60</v>
      </c>
      <c r="E160" s="8" t="s">
        <v>465</v>
      </c>
      <c r="F160" s="7" t="s">
        <v>70</v>
      </c>
      <c r="G160" s="7" t="s">
        <v>66</v>
      </c>
      <c r="H160" s="7" t="s">
        <v>62</v>
      </c>
      <c r="I160" s="9" t="s">
        <v>106</v>
      </c>
      <c r="J160" s="9" t="s">
        <v>66</v>
      </c>
      <c r="K160" s="7" t="s">
        <v>85</v>
      </c>
      <c r="L160" s="9" t="s">
        <v>66</v>
      </c>
      <c r="M160" s="14">
        <v>0.5</v>
      </c>
      <c r="N160" s="9" t="s">
        <v>106</v>
      </c>
      <c r="O160" s="9" t="s">
        <v>67</v>
      </c>
      <c r="P160" s="9" t="s">
        <v>66</v>
      </c>
      <c r="Q160" s="7" t="s">
        <v>108</v>
      </c>
      <c r="R160" s="10" t="s">
        <v>67</v>
      </c>
      <c r="S160" s="10">
        <v>100000000</v>
      </c>
      <c r="T160" s="10" t="s">
        <v>67</v>
      </c>
      <c r="U160" s="10" t="s">
        <v>67</v>
      </c>
      <c r="V160" s="10" t="s">
        <v>67</v>
      </c>
      <c r="W160" s="9" t="s">
        <v>67</v>
      </c>
      <c r="X160" s="7" t="s">
        <v>436</v>
      </c>
      <c r="Y160" s="7" t="s">
        <v>129</v>
      </c>
      <c r="Z160" s="7" t="s">
        <v>466</v>
      </c>
      <c r="AA160" s="10"/>
      <c r="AB160" s="9" t="s">
        <v>67</v>
      </c>
      <c r="AC160" s="7" t="s">
        <v>120</v>
      </c>
      <c r="AD160" s="10" t="s">
        <v>106</v>
      </c>
      <c r="AE160" s="7" t="s">
        <v>267</v>
      </c>
      <c r="AF160" s="9" t="s">
        <v>323</v>
      </c>
      <c r="AG160" s="22" t="s">
        <v>67</v>
      </c>
      <c r="AH160" s="40"/>
      <c r="AI160" s="44">
        <v>10.673999999999999</v>
      </c>
      <c r="AJ160" s="7" t="s">
        <v>464</v>
      </c>
      <c r="AO160" s="56">
        <v>45201</v>
      </c>
      <c r="AP160"/>
      <c r="AQ160" s="54"/>
      <c r="AR160" s="54"/>
      <c r="AT160"/>
      <c r="AU160" s="36"/>
      <c r="AV160" s="36"/>
      <c r="AW160" s="36"/>
      <c r="AX160" s="36"/>
      <c r="AY160" s="36"/>
    </row>
    <row r="161" spans="1:51" s="7" customFormat="1" ht="32.1" customHeight="1" x14ac:dyDescent="0.25">
      <c r="A161" s="37" t="s">
        <v>467</v>
      </c>
      <c r="B161" s="7" t="s">
        <v>83</v>
      </c>
      <c r="C161" s="7" t="s">
        <v>161</v>
      </c>
      <c r="D161" s="7" t="s">
        <v>64</v>
      </c>
      <c r="E161" s="27" t="s">
        <v>469</v>
      </c>
      <c r="F161" s="7" t="s">
        <v>69</v>
      </c>
      <c r="G161" s="7" t="s">
        <v>66</v>
      </c>
      <c r="H161" s="7" t="s">
        <v>63</v>
      </c>
      <c r="I161" s="9" t="s">
        <v>106</v>
      </c>
      <c r="J161" s="9" t="s">
        <v>66</v>
      </c>
      <c r="K161" s="7" t="s">
        <v>85</v>
      </c>
      <c r="L161" s="9" t="s">
        <v>66</v>
      </c>
      <c r="M161" s="14">
        <v>0.5</v>
      </c>
      <c r="N161" s="9" t="s">
        <v>106</v>
      </c>
      <c r="O161" s="7" t="s">
        <v>67</v>
      </c>
      <c r="P161" s="9" t="s">
        <v>106</v>
      </c>
      <c r="Q161" s="7" t="s">
        <v>108</v>
      </c>
      <c r="R161" s="9" t="s">
        <v>67</v>
      </c>
      <c r="S161" s="10">
        <v>20000000</v>
      </c>
      <c r="T161" s="10" t="s">
        <v>67</v>
      </c>
      <c r="U161" s="10">
        <f>S161</f>
        <v>20000000</v>
      </c>
      <c r="V161" s="10" t="s">
        <v>67</v>
      </c>
      <c r="W161" s="9" t="s">
        <v>67</v>
      </c>
      <c r="X161" s="9" t="s">
        <v>67</v>
      </c>
      <c r="Y161" s="7" t="s">
        <v>139</v>
      </c>
      <c r="Z161" s="7" t="s">
        <v>470</v>
      </c>
      <c r="AA161" s="10"/>
      <c r="AB161" s="7" t="s">
        <v>247</v>
      </c>
      <c r="AC161" s="7" t="s">
        <v>142</v>
      </c>
      <c r="AD161" s="10" t="s">
        <v>66</v>
      </c>
      <c r="AE161" s="9" t="s">
        <v>67</v>
      </c>
      <c r="AF161" s="9" t="s">
        <v>67</v>
      </c>
      <c r="AG161" s="9" t="s">
        <v>67</v>
      </c>
      <c r="AH161" s="37"/>
      <c r="AI161" s="11">
        <v>10.698</v>
      </c>
      <c r="AJ161" s="7" t="s">
        <v>468</v>
      </c>
      <c r="AL161" s="7" t="s">
        <v>709</v>
      </c>
      <c r="AO161" s="56">
        <v>45210</v>
      </c>
      <c r="AP161"/>
      <c r="AQ161" s="54"/>
      <c r="AR161" s="54"/>
      <c r="AT161"/>
      <c r="AU161" s="36"/>
      <c r="AV161" s="36"/>
      <c r="AW161" s="36"/>
      <c r="AX161" s="36"/>
      <c r="AY161" s="36"/>
    </row>
    <row r="162" spans="1:51" s="7" customFormat="1" ht="32.1" customHeight="1" x14ac:dyDescent="0.25">
      <c r="A162" s="11" t="s">
        <v>497</v>
      </c>
      <c r="B162" s="7" t="s">
        <v>83</v>
      </c>
      <c r="C162" s="7" t="s">
        <v>257</v>
      </c>
      <c r="D162" s="7" t="s">
        <v>64</v>
      </c>
      <c r="E162" s="7" t="s">
        <v>500</v>
      </c>
      <c r="F162" s="7" t="s">
        <v>68</v>
      </c>
      <c r="G162" s="7" t="s">
        <v>66</v>
      </c>
      <c r="H162" s="7" t="s">
        <v>63</v>
      </c>
      <c r="I162" s="9" t="s">
        <v>106</v>
      </c>
      <c r="J162" s="9" t="s">
        <v>66</v>
      </c>
      <c r="K162" s="7" t="s">
        <v>86</v>
      </c>
      <c r="L162" s="9" t="s">
        <v>66</v>
      </c>
      <c r="M162" s="14">
        <v>0.25</v>
      </c>
      <c r="N162" s="9" t="s">
        <v>66</v>
      </c>
      <c r="O162" s="7" t="s">
        <v>502</v>
      </c>
      <c r="P162" s="9" t="s">
        <v>106</v>
      </c>
      <c r="Q162" s="7" t="s">
        <v>108</v>
      </c>
      <c r="R162" s="19" t="s">
        <v>67</v>
      </c>
      <c r="S162" s="19">
        <v>1926000000</v>
      </c>
      <c r="T162" s="19" t="s">
        <v>67</v>
      </c>
      <c r="U162" s="19">
        <f>S162</f>
        <v>1926000000</v>
      </c>
      <c r="V162" s="19" t="s">
        <v>67</v>
      </c>
      <c r="W162" s="9" t="s">
        <v>67</v>
      </c>
      <c r="X162" s="9" t="s">
        <v>67</v>
      </c>
      <c r="Y162" s="7" t="s">
        <v>129</v>
      </c>
      <c r="Z162" s="7" t="s">
        <v>501</v>
      </c>
      <c r="AA162" s="13"/>
      <c r="AB162" s="9" t="s">
        <v>67</v>
      </c>
      <c r="AC162" s="7" t="s">
        <v>120</v>
      </c>
      <c r="AD162" s="19" t="s">
        <v>106</v>
      </c>
      <c r="AE162" s="7" t="s">
        <v>112</v>
      </c>
      <c r="AF162" s="12">
        <v>44777</v>
      </c>
      <c r="AG162" s="22">
        <v>44867</v>
      </c>
      <c r="AH162" s="11"/>
      <c r="AI162" s="44">
        <v>10.752000000000001</v>
      </c>
      <c r="AJ162" s="7" t="s">
        <v>498</v>
      </c>
      <c r="AL162" s="7" t="s">
        <v>499</v>
      </c>
      <c r="AO162" s="56">
        <v>45191</v>
      </c>
      <c r="AP162"/>
      <c r="AQ162" s="54"/>
      <c r="AR162" s="54"/>
      <c r="AT162"/>
      <c r="AU162" s="36"/>
      <c r="AV162" s="36"/>
      <c r="AW162" s="36"/>
      <c r="AX162" s="36"/>
      <c r="AY162" s="36"/>
    </row>
    <row r="163" spans="1:51" s="7" customFormat="1" ht="32.1" customHeight="1" x14ac:dyDescent="0.25">
      <c r="A163" s="26" t="s">
        <v>519</v>
      </c>
      <c r="B163" s="7" t="s">
        <v>83</v>
      </c>
      <c r="C163" s="7" t="s">
        <v>161</v>
      </c>
      <c r="D163" s="7" t="s">
        <v>60</v>
      </c>
      <c r="E163" s="8" t="s">
        <v>521</v>
      </c>
      <c r="F163" s="7" t="s">
        <v>72</v>
      </c>
      <c r="G163" s="7" t="s">
        <v>66</v>
      </c>
      <c r="H163" s="7" t="s">
        <v>63</v>
      </c>
      <c r="I163" s="9" t="s">
        <v>106</v>
      </c>
      <c r="J163" s="9" t="s">
        <v>66</v>
      </c>
      <c r="K163" s="7" t="s">
        <v>85</v>
      </c>
      <c r="L163" s="9" t="s">
        <v>217</v>
      </c>
      <c r="M163" s="9" t="s">
        <v>67</v>
      </c>
      <c r="N163" s="9" t="s">
        <v>67</v>
      </c>
      <c r="O163" s="9" t="s">
        <v>67</v>
      </c>
      <c r="P163" s="9" t="s">
        <v>66</v>
      </c>
      <c r="Q163" s="7" t="s">
        <v>132</v>
      </c>
      <c r="R163" s="10" t="s">
        <v>67</v>
      </c>
      <c r="S163" s="10">
        <f xml:space="preserve"> 150000000 + 150000000 + 100000000 + 50000000</f>
        <v>450000000</v>
      </c>
      <c r="T163" s="10" t="s">
        <v>67</v>
      </c>
      <c r="U163" s="10">
        <f>S163</f>
        <v>450000000</v>
      </c>
      <c r="V163" s="10" t="s">
        <v>67</v>
      </c>
      <c r="W163" s="9" t="s">
        <v>67</v>
      </c>
      <c r="X163" s="9" t="s">
        <v>67</v>
      </c>
      <c r="Y163" s="7" t="s">
        <v>129</v>
      </c>
      <c r="Z163" s="7" t="s">
        <v>522</v>
      </c>
      <c r="AA163" s="10"/>
      <c r="AB163" s="7" t="s">
        <v>146</v>
      </c>
      <c r="AC163" s="7" t="s">
        <v>120</v>
      </c>
      <c r="AD163" s="10" t="s">
        <v>106</v>
      </c>
      <c r="AE163" s="7" t="s">
        <v>121</v>
      </c>
      <c r="AF163" s="12">
        <v>45160</v>
      </c>
      <c r="AG163" s="12">
        <v>45525</v>
      </c>
      <c r="AH163" s="26"/>
      <c r="AI163" s="21">
        <v>10.731</v>
      </c>
      <c r="AJ163" s="7" t="s">
        <v>520</v>
      </c>
      <c r="AL163" s="7" t="s">
        <v>16</v>
      </c>
      <c r="AO163" s="56">
        <v>45201</v>
      </c>
      <c r="AP163"/>
      <c r="AQ163" s="54"/>
      <c r="AR163" s="54"/>
      <c r="AT163"/>
      <c r="AU163" s="36"/>
      <c r="AV163" s="36"/>
      <c r="AW163" s="36"/>
      <c r="AX163" s="36"/>
      <c r="AY163" s="36"/>
    </row>
    <row r="164" spans="1:51" s="7" customFormat="1" ht="32.1" customHeight="1" x14ac:dyDescent="0.25">
      <c r="A164" s="11" t="s">
        <v>595</v>
      </c>
      <c r="B164" s="7" t="s">
        <v>83</v>
      </c>
      <c r="C164" s="7" t="s">
        <v>161</v>
      </c>
      <c r="D164" s="7" t="s">
        <v>64</v>
      </c>
      <c r="E164" s="8" t="s">
        <v>596</v>
      </c>
      <c r="F164" s="7" t="s">
        <v>72</v>
      </c>
      <c r="G164" s="7" t="s">
        <v>66</v>
      </c>
      <c r="H164" s="7" t="s">
        <v>61</v>
      </c>
      <c r="I164" s="9" t="s">
        <v>66</v>
      </c>
      <c r="J164" s="9" t="s">
        <v>66</v>
      </c>
      <c r="K164" s="7" t="s">
        <v>84</v>
      </c>
      <c r="L164" s="9" t="s">
        <v>67</v>
      </c>
      <c r="M164" s="9" t="s">
        <v>67</v>
      </c>
      <c r="N164" s="9" t="s">
        <v>67</v>
      </c>
      <c r="O164" s="9" t="s">
        <v>67</v>
      </c>
      <c r="P164" s="9" t="s">
        <v>66</v>
      </c>
      <c r="Q164" s="9" t="s">
        <v>67</v>
      </c>
      <c r="R164" s="10">
        <v>250000000</v>
      </c>
      <c r="S164" s="10">
        <v>250000000</v>
      </c>
      <c r="T164" s="10" t="s">
        <v>67</v>
      </c>
      <c r="U164" s="10" t="s">
        <v>67</v>
      </c>
      <c r="V164" s="10" t="s">
        <v>67</v>
      </c>
      <c r="W164" s="9" t="s">
        <v>67</v>
      </c>
      <c r="X164" s="9" t="s">
        <v>67</v>
      </c>
      <c r="Y164" s="7" t="s">
        <v>111</v>
      </c>
      <c r="Z164" s="9" t="s">
        <v>67</v>
      </c>
      <c r="AA164" s="10"/>
      <c r="AB164" s="9" t="s">
        <v>67</v>
      </c>
      <c r="AC164" s="9" t="s">
        <v>67</v>
      </c>
      <c r="AD164" s="10" t="s">
        <v>66</v>
      </c>
      <c r="AE164" s="9" t="s">
        <v>67</v>
      </c>
      <c r="AF164" s="9" t="s">
        <v>67</v>
      </c>
      <c r="AG164" s="9" t="s">
        <v>67</v>
      </c>
      <c r="AH164" s="11"/>
      <c r="AI164" s="9" t="s">
        <v>67</v>
      </c>
      <c r="AJ164" s="7">
        <v>40801</v>
      </c>
      <c r="AO164" s="56">
        <v>45210</v>
      </c>
      <c r="AP164"/>
      <c r="AQ164" s="54"/>
      <c r="AR164" s="54"/>
      <c r="AT164"/>
      <c r="AU164" s="36"/>
      <c r="AV164" s="36"/>
      <c r="AW164" s="36"/>
      <c r="AX164" s="36"/>
      <c r="AY164" s="36"/>
    </row>
    <row r="165" spans="1:51" s="7" customFormat="1" ht="32.1" customHeight="1" x14ac:dyDescent="0.25">
      <c r="A165" s="8" t="s">
        <v>597</v>
      </c>
      <c r="B165" s="7" t="s">
        <v>83</v>
      </c>
      <c r="C165" s="7" t="s">
        <v>161</v>
      </c>
      <c r="D165" s="7" t="s">
        <v>60</v>
      </c>
      <c r="E165" s="8" t="s">
        <v>599</v>
      </c>
      <c r="F165" s="7" t="s">
        <v>72</v>
      </c>
      <c r="G165" s="7" t="s">
        <v>66</v>
      </c>
      <c r="H165" s="7" t="s">
        <v>61</v>
      </c>
      <c r="I165" s="9" t="s">
        <v>106</v>
      </c>
      <c r="J165" s="9" t="s">
        <v>66</v>
      </c>
      <c r="K165" s="7" t="s">
        <v>84</v>
      </c>
      <c r="L165" s="9" t="s">
        <v>67</v>
      </c>
      <c r="M165" s="9" t="s">
        <v>67</v>
      </c>
      <c r="N165" s="9" t="s">
        <v>67</v>
      </c>
      <c r="O165" s="9" t="s">
        <v>67</v>
      </c>
      <c r="P165" s="9" t="s">
        <v>106</v>
      </c>
      <c r="Q165" s="9" t="s">
        <v>67</v>
      </c>
      <c r="R165" s="10" t="s">
        <v>67</v>
      </c>
      <c r="S165" s="10">
        <v>200000000</v>
      </c>
      <c r="T165" s="10" t="s">
        <v>67</v>
      </c>
      <c r="U165" s="10" t="s">
        <v>67</v>
      </c>
      <c r="V165" s="10" t="s">
        <v>67</v>
      </c>
      <c r="W165" s="7" t="s">
        <v>66</v>
      </c>
      <c r="X165" s="9" t="s">
        <v>67</v>
      </c>
      <c r="Y165" s="7" t="s">
        <v>111</v>
      </c>
      <c r="Z165" s="9" t="s">
        <v>67</v>
      </c>
      <c r="AA165" s="10" t="s">
        <v>67</v>
      </c>
      <c r="AB165" s="9" t="s">
        <v>67</v>
      </c>
      <c r="AC165" s="9" t="s">
        <v>67</v>
      </c>
      <c r="AD165" s="10" t="s">
        <v>67</v>
      </c>
      <c r="AE165" s="9" t="s">
        <v>67</v>
      </c>
      <c r="AF165" s="9" t="s">
        <v>67</v>
      </c>
      <c r="AG165" s="9" t="s">
        <v>67</v>
      </c>
      <c r="AH165" s="8"/>
      <c r="AI165" s="9" t="s">
        <v>67</v>
      </c>
      <c r="AJ165" s="7" t="s">
        <v>598</v>
      </c>
      <c r="AL165" s="7" t="s">
        <v>16</v>
      </c>
      <c r="AO165" s="56">
        <v>45210</v>
      </c>
      <c r="AP165"/>
      <c r="AQ165" s="54"/>
      <c r="AR165" s="54"/>
      <c r="AT165"/>
      <c r="AU165" s="36"/>
      <c r="AV165" s="36"/>
      <c r="AW165" s="36"/>
      <c r="AX165" s="36"/>
      <c r="AY165" s="36"/>
    </row>
    <row r="166" spans="1:51" s="7" customFormat="1" ht="32.1" customHeight="1" x14ac:dyDescent="0.25">
      <c r="A166" s="26" t="s">
        <v>604</v>
      </c>
      <c r="B166" s="7" t="s">
        <v>83</v>
      </c>
      <c r="C166" s="7" t="s">
        <v>161</v>
      </c>
      <c r="D166" s="7" t="s">
        <v>64</v>
      </c>
      <c r="E166" s="8" t="s">
        <v>726</v>
      </c>
      <c r="F166" s="7" t="s">
        <v>69</v>
      </c>
      <c r="G166" s="7" t="s">
        <v>66</v>
      </c>
      <c r="H166" s="7" t="s">
        <v>61</v>
      </c>
      <c r="I166" s="9" t="s">
        <v>66</v>
      </c>
      <c r="J166" s="9" t="s">
        <v>66</v>
      </c>
      <c r="K166" s="7" t="s">
        <v>84</v>
      </c>
      <c r="L166" s="9" t="s">
        <v>67</v>
      </c>
      <c r="M166" s="9" t="s">
        <v>67</v>
      </c>
      <c r="N166" s="9" t="s">
        <v>67</v>
      </c>
      <c r="O166" s="9" t="s">
        <v>67</v>
      </c>
      <c r="P166" s="9" t="s">
        <v>106</v>
      </c>
      <c r="Q166" s="9" t="s">
        <v>67</v>
      </c>
      <c r="R166" s="10">
        <v>116200000</v>
      </c>
      <c r="S166" s="10">
        <v>116200000</v>
      </c>
      <c r="T166" s="10" t="s">
        <v>67</v>
      </c>
      <c r="U166" s="10" t="s">
        <v>67</v>
      </c>
      <c r="V166" s="10" t="s">
        <v>67</v>
      </c>
      <c r="W166" s="9" t="s">
        <v>67</v>
      </c>
      <c r="X166" s="9" t="s">
        <v>67</v>
      </c>
      <c r="Y166" s="7" t="s">
        <v>111</v>
      </c>
      <c r="Z166" s="9" t="s">
        <v>67</v>
      </c>
      <c r="AA166" s="10" t="s">
        <v>67</v>
      </c>
      <c r="AB166" s="9" t="s">
        <v>67</v>
      </c>
      <c r="AC166" s="9" t="s">
        <v>67</v>
      </c>
      <c r="AD166" s="10" t="s">
        <v>67</v>
      </c>
      <c r="AE166" s="9" t="s">
        <v>67</v>
      </c>
      <c r="AF166" s="9" t="s">
        <v>67</v>
      </c>
      <c r="AG166" s="9" t="s">
        <v>67</v>
      </c>
      <c r="AH166" s="26"/>
      <c r="AI166" s="9" t="s">
        <v>67</v>
      </c>
      <c r="AJ166" s="7">
        <v>40803</v>
      </c>
      <c r="AK166" s="7" t="s">
        <v>730</v>
      </c>
      <c r="AO166" s="56">
        <v>45210</v>
      </c>
      <c r="AP166"/>
      <c r="AQ166" s="54"/>
      <c r="AR166" s="54"/>
      <c r="AT166"/>
      <c r="AU166" s="36"/>
      <c r="AV166" s="36"/>
      <c r="AW166" s="36"/>
      <c r="AX166" s="36"/>
      <c r="AY166" s="36"/>
    </row>
    <row r="167" spans="1:51" s="7" customFormat="1" ht="32.1" customHeight="1" x14ac:dyDescent="0.25">
      <c r="A167" s="11" t="s">
        <v>611</v>
      </c>
      <c r="B167" s="7" t="s">
        <v>83</v>
      </c>
      <c r="C167" s="7" t="s">
        <v>257</v>
      </c>
      <c r="D167" s="7" t="s">
        <v>64</v>
      </c>
      <c r="E167" s="7" t="s">
        <v>612</v>
      </c>
      <c r="F167" s="7" t="s">
        <v>68</v>
      </c>
      <c r="G167" s="7" t="s">
        <v>66</v>
      </c>
      <c r="H167" s="7" t="s">
        <v>63</v>
      </c>
      <c r="I167" s="9" t="s">
        <v>106</v>
      </c>
      <c r="J167" s="9" t="s">
        <v>66</v>
      </c>
      <c r="K167" s="7" t="s">
        <v>88</v>
      </c>
      <c r="L167" s="9" t="s">
        <v>106</v>
      </c>
      <c r="M167" s="9" t="s">
        <v>67</v>
      </c>
      <c r="N167" s="9" t="s">
        <v>67</v>
      </c>
      <c r="O167" s="9" t="s">
        <v>67</v>
      </c>
      <c r="P167" s="9" t="s">
        <v>106</v>
      </c>
      <c r="Q167" s="7" t="s">
        <v>108</v>
      </c>
      <c r="R167" s="10" t="s">
        <v>67</v>
      </c>
      <c r="S167" s="10">
        <v>74000000</v>
      </c>
      <c r="T167" s="10" t="s">
        <v>67</v>
      </c>
      <c r="U167" s="10">
        <f>S167</f>
        <v>74000000</v>
      </c>
      <c r="V167" s="10" t="s">
        <v>67</v>
      </c>
      <c r="W167" s="9" t="s">
        <v>67</v>
      </c>
      <c r="X167" s="9" t="s">
        <v>67</v>
      </c>
      <c r="Y167" s="7" t="s">
        <v>240</v>
      </c>
      <c r="Z167" s="7" t="s">
        <v>613</v>
      </c>
      <c r="AA167" s="10"/>
      <c r="AB167" s="9" t="s">
        <v>67</v>
      </c>
      <c r="AC167" s="7" t="s">
        <v>120</v>
      </c>
      <c r="AD167" s="10" t="s">
        <v>106</v>
      </c>
      <c r="AE167" s="7" t="s">
        <v>112</v>
      </c>
      <c r="AF167" s="22" t="s">
        <v>67</v>
      </c>
      <c r="AG167" s="22" t="s">
        <v>67</v>
      </c>
      <c r="AH167" s="11"/>
      <c r="AI167" s="11">
        <v>10.885999999999999</v>
      </c>
      <c r="AJ167" s="7" t="s">
        <v>498</v>
      </c>
      <c r="AL167" s="7" t="s">
        <v>16</v>
      </c>
      <c r="AO167" s="56">
        <v>45191</v>
      </c>
      <c r="AP167"/>
      <c r="AQ167" s="54"/>
      <c r="AR167" s="54"/>
      <c r="AT167"/>
      <c r="AU167" s="36"/>
      <c r="AV167" s="36"/>
      <c r="AW167" s="36"/>
      <c r="AX167" s="36"/>
      <c r="AY167" s="36"/>
    </row>
    <row r="168" spans="1:51" s="7" customFormat="1" ht="32.1" customHeight="1" x14ac:dyDescent="0.25">
      <c r="A168" s="8" t="s">
        <v>626</v>
      </c>
      <c r="B168" s="7" t="s">
        <v>83</v>
      </c>
      <c r="C168" s="7" t="s">
        <v>161</v>
      </c>
      <c r="D168" s="7" t="s">
        <v>64</v>
      </c>
      <c r="E168" s="8" t="s">
        <v>628</v>
      </c>
      <c r="F168" s="7" t="s">
        <v>69</v>
      </c>
      <c r="G168" s="7" t="s">
        <v>66</v>
      </c>
      <c r="H168" s="7" t="s">
        <v>61</v>
      </c>
      <c r="I168" s="9" t="s">
        <v>106</v>
      </c>
      <c r="J168" s="9" t="s">
        <v>66</v>
      </c>
      <c r="K168" s="7" t="s">
        <v>84</v>
      </c>
      <c r="L168" s="9" t="s">
        <v>67</v>
      </c>
      <c r="M168" s="9" t="s">
        <v>67</v>
      </c>
      <c r="N168" s="9" t="s">
        <v>67</v>
      </c>
      <c r="O168" s="9" t="s">
        <v>67</v>
      </c>
      <c r="P168" s="9" t="s">
        <v>106</v>
      </c>
      <c r="Q168" s="9" t="s">
        <v>67</v>
      </c>
      <c r="R168" s="10" t="s">
        <v>67</v>
      </c>
      <c r="S168" s="10">
        <v>100000000</v>
      </c>
      <c r="T168" s="10" t="s">
        <v>67</v>
      </c>
      <c r="U168" s="10" t="s">
        <v>67</v>
      </c>
      <c r="V168" s="10" t="s">
        <v>67</v>
      </c>
      <c r="W168" s="9" t="s">
        <v>67</v>
      </c>
      <c r="X168" s="9" t="s">
        <v>67</v>
      </c>
      <c r="Y168" s="7" t="s">
        <v>111</v>
      </c>
      <c r="Z168" s="9" t="s">
        <v>67</v>
      </c>
      <c r="AA168" s="10"/>
      <c r="AB168" s="9" t="s">
        <v>67</v>
      </c>
      <c r="AC168" s="9" t="s">
        <v>67</v>
      </c>
      <c r="AD168" s="10" t="s">
        <v>67</v>
      </c>
      <c r="AE168" s="9" t="s">
        <v>67</v>
      </c>
      <c r="AF168" s="9" t="s">
        <v>67</v>
      </c>
      <c r="AG168" s="9" t="s">
        <v>67</v>
      </c>
      <c r="AH168" s="8"/>
      <c r="AI168" s="9" t="s">
        <v>67</v>
      </c>
      <c r="AJ168" s="7" t="s">
        <v>468</v>
      </c>
      <c r="AL168" s="7" t="s">
        <v>627</v>
      </c>
      <c r="AO168" s="56">
        <v>45210</v>
      </c>
      <c r="AP168"/>
      <c r="AQ168" s="54"/>
      <c r="AR168" s="54"/>
      <c r="AT168"/>
      <c r="AU168" s="36"/>
      <c r="AV168" s="36"/>
      <c r="AW168" s="36"/>
      <c r="AX168" s="36"/>
      <c r="AY168" s="36"/>
    </row>
    <row r="169" spans="1:51" s="7" customFormat="1" ht="32.1" customHeight="1" x14ac:dyDescent="0.25">
      <c r="A169" s="40" t="s">
        <v>632</v>
      </c>
      <c r="B169" s="7" t="s">
        <v>83</v>
      </c>
      <c r="C169" s="7" t="s">
        <v>161</v>
      </c>
      <c r="D169" s="7" t="s">
        <v>64</v>
      </c>
      <c r="E169" s="8" t="s">
        <v>633</v>
      </c>
      <c r="F169" s="7" t="s">
        <v>69</v>
      </c>
      <c r="G169" s="7" t="s">
        <v>66</v>
      </c>
      <c r="H169" s="7" t="s">
        <v>61</v>
      </c>
      <c r="I169" s="9" t="s">
        <v>66</v>
      </c>
      <c r="J169" s="9" t="s">
        <v>66</v>
      </c>
      <c r="K169" s="7" t="s">
        <v>84</v>
      </c>
      <c r="L169" s="9" t="s">
        <v>67</v>
      </c>
      <c r="M169" s="46" t="s">
        <v>67</v>
      </c>
      <c r="N169" s="9" t="s">
        <v>67</v>
      </c>
      <c r="O169" s="9" t="s">
        <v>67</v>
      </c>
      <c r="P169" s="9" t="s">
        <v>106</v>
      </c>
      <c r="Q169" s="9" t="s">
        <v>67</v>
      </c>
      <c r="R169" s="10">
        <v>100000000</v>
      </c>
      <c r="S169" s="10">
        <v>100000000</v>
      </c>
      <c r="T169" s="10" t="s">
        <v>67</v>
      </c>
      <c r="U169" s="10" t="s">
        <v>67</v>
      </c>
      <c r="V169" s="10" t="s">
        <v>67</v>
      </c>
      <c r="W169" s="9" t="s">
        <v>67</v>
      </c>
      <c r="X169" s="9" t="s">
        <v>67</v>
      </c>
      <c r="Y169" s="7" t="s">
        <v>111</v>
      </c>
      <c r="Z169" s="9" t="s">
        <v>67</v>
      </c>
      <c r="AA169" s="10"/>
      <c r="AB169" s="9" t="s">
        <v>67</v>
      </c>
      <c r="AC169" s="9" t="s">
        <v>67</v>
      </c>
      <c r="AD169" s="10" t="s">
        <v>67</v>
      </c>
      <c r="AE169" s="9" t="s">
        <v>67</v>
      </c>
      <c r="AF169" s="9" t="s">
        <v>67</v>
      </c>
      <c r="AG169" s="9" t="s">
        <v>67</v>
      </c>
      <c r="AH169" s="40"/>
      <c r="AI169" s="9" t="s">
        <v>67</v>
      </c>
      <c r="AJ169" s="7">
        <v>40803</v>
      </c>
      <c r="AK169" s="7" t="s">
        <v>724</v>
      </c>
      <c r="AL169" s="7" t="s">
        <v>16</v>
      </c>
      <c r="AO169" s="56">
        <v>45210</v>
      </c>
      <c r="AP169"/>
      <c r="AQ169" s="54"/>
      <c r="AR169" s="54"/>
      <c r="AT169"/>
      <c r="AU169" s="36"/>
      <c r="AV169" s="36"/>
      <c r="AW169" s="36"/>
      <c r="AX169" s="36"/>
      <c r="AY169" s="36"/>
    </row>
    <row r="170" spans="1:51" s="7" customFormat="1" ht="32.1" customHeight="1" x14ac:dyDescent="0.25">
      <c r="A170" s="26" t="s">
        <v>655</v>
      </c>
      <c r="B170" s="7" t="s">
        <v>83</v>
      </c>
      <c r="C170" s="7" t="s">
        <v>161</v>
      </c>
      <c r="D170" s="7" t="s">
        <v>64</v>
      </c>
      <c r="E170" s="8" t="s">
        <v>657</v>
      </c>
      <c r="F170" s="7" t="s">
        <v>76</v>
      </c>
      <c r="G170" s="7" t="s">
        <v>66</v>
      </c>
      <c r="H170" s="7" t="s">
        <v>61</v>
      </c>
      <c r="I170" s="9" t="s">
        <v>66</v>
      </c>
      <c r="J170" s="9" t="s">
        <v>66</v>
      </c>
      <c r="K170" s="7" t="s">
        <v>84</v>
      </c>
      <c r="L170" s="9" t="s">
        <v>67</v>
      </c>
      <c r="M170" s="9" t="s">
        <v>67</v>
      </c>
      <c r="N170" s="9" t="s">
        <v>67</v>
      </c>
      <c r="O170" s="9" t="s">
        <v>67</v>
      </c>
      <c r="P170" s="9" t="s">
        <v>106</v>
      </c>
      <c r="Q170" s="9" t="s">
        <v>67</v>
      </c>
      <c r="R170" s="10">
        <v>8000000</v>
      </c>
      <c r="S170" s="10">
        <v>8000000</v>
      </c>
      <c r="T170" s="10" t="s">
        <v>67</v>
      </c>
      <c r="U170" s="10" t="s">
        <v>67</v>
      </c>
      <c r="V170" s="10" t="s">
        <v>67</v>
      </c>
      <c r="W170" s="9" t="s">
        <v>67</v>
      </c>
      <c r="X170" s="9" t="s">
        <v>67</v>
      </c>
      <c r="Y170" s="7" t="s">
        <v>111</v>
      </c>
      <c r="Z170" s="9" t="s">
        <v>67</v>
      </c>
      <c r="AA170" s="10" t="s">
        <v>67</v>
      </c>
      <c r="AB170" s="9" t="s">
        <v>67</v>
      </c>
      <c r="AC170" s="9" t="s">
        <v>67</v>
      </c>
      <c r="AD170" s="10" t="s">
        <v>66</v>
      </c>
      <c r="AE170" s="9" t="s">
        <v>67</v>
      </c>
      <c r="AF170" s="9" t="s">
        <v>67</v>
      </c>
      <c r="AG170" s="9" t="s">
        <v>67</v>
      </c>
      <c r="AH170" s="26"/>
      <c r="AI170" s="9" t="s">
        <v>67</v>
      </c>
      <c r="AJ170" s="7">
        <v>40803</v>
      </c>
      <c r="AK170" s="7" t="s">
        <v>656</v>
      </c>
      <c r="AO170" s="56">
        <v>45210</v>
      </c>
      <c r="AP170"/>
      <c r="AQ170" s="54"/>
      <c r="AR170" s="54"/>
      <c r="AT170"/>
      <c r="AU170" s="36"/>
      <c r="AV170" s="36"/>
      <c r="AW170" s="36"/>
      <c r="AX170" s="36"/>
      <c r="AY170" s="36"/>
    </row>
    <row r="171" spans="1:51" s="7" customFormat="1" x14ac:dyDescent="0.25">
      <c r="A171" s="8"/>
      <c r="E171" s="8"/>
      <c r="I171" s="9"/>
      <c r="J171" s="9"/>
      <c r="L171" s="9"/>
      <c r="N171" s="9"/>
      <c r="P171" s="9"/>
      <c r="R171" s="10"/>
      <c r="S171" s="10"/>
      <c r="T171" s="10"/>
      <c r="U171" s="10"/>
      <c r="V171" s="10"/>
      <c r="AA171" s="10"/>
      <c r="AD171" s="10"/>
      <c r="AH171" s="8"/>
      <c r="AI171"/>
      <c r="AO171" s="57"/>
      <c r="AP171"/>
      <c r="AQ171" s="54"/>
      <c r="AR171" s="54"/>
      <c r="AT171"/>
      <c r="AU171" s="36"/>
      <c r="AV171" s="36"/>
      <c r="AW171" s="36"/>
      <c r="AX171" s="36"/>
      <c r="AY171" s="36"/>
    </row>
    <row r="172" spans="1:51" s="7" customFormat="1" x14ac:dyDescent="0.25">
      <c r="A172" s="8"/>
      <c r="E172" s="8"/>
      <c r="I172" s="9"/>
      <c r="J172" s="9"/>
      <c r="L172" s="9"/>
      <c r="N172" s="9"/>
      <c r="P172" s="9"/>
      <c r="R172" s="10"/>
      <c r="S172" s="10"/>
      <c r="T172" s="10"/>
      <c r="U172" s="10"/>
      <c r="V172" s="10"/>
      <c r="AA172" s="10"/>
      <c r="AD172" s="10"/>
      <c r="AH172" s="8"/>
      <c r="AI172"/>
      <c r="AO172" s="57"/>
      <c r="AP172"/>
      <c r="AQ172" s="54"/>
      <c r="AR172" s="54"/>
      <c r="AT172"/>
      <c r="AU172" s="36"/>
      <c r="AV172" s="36"/>
      <c r="AW172" s="36"/>
      <c r="AX172" s="36"/>
      <c r="AY172" s="36"/>
    </row>
    <row r="173" spans="1:51" s="7" customFormat="1" x14ac:dyDescent="0.25">
      <c r="A173" s="8"/>
      <c r="E173" s="8"/>
      <c r="I173" s="9"/>
      <c r="J173" s="9"/>
      <c r="L173" s="9"/>
      <c r="N173" s="9"/>
      <c r="P173" s="9"/>
      <c r="R173" s="32"/>
      <c r="S173" s="32"/>
      <c r="T173" s="10"/>
      <c r="U173" s="10"/>
      <c r="V173" s="10"/>
      <c r="AA173" s="10"/>
      <c r="AD173" s="10"/>
      <c r="AH173" s="8"/>
      <c r="AI173"/>
      <c r="AO173" s="57"/>
      <c r="AP173"/>
      <c r="AQ173" s="54"/>
      <c r="AR173" s="54"/>
      <c r="AT173"/>
      <c r="AU173" s="36"/>
      <c r="AV173" s="36"/>
      <c r="AW173" s="36"/>
      <c r="AX173" s="36"/>
      <c r="AY173" s="36"/>
    </row>
    <row r="174" spans="1:51" s="7" customFormat="1" x14ac:dyDescent="0.25">
      <c r="A174" s="8"/>
      <c r="E174" s="8"/>
      <c r="I174" s="9"/>
      <c r="J174" s="9"/>
      <c r="L174" s="9"/>
      <c r="N174" s="9"/>
      <c r="P174" s="9"/>
      <c r="R174" s="32"/>
      <c r="S174" s="72"/>
      <c r="T174" s="10"/>
      <c r="U174" s="10"/>
      <c r="V174" s="10"/>
      <c r="AA174" s="10"/>
      <c r="AD174" s="10"/>
      <c r="AH174" s="8"/>
      <c r="AI174"/>
      <c r="AO174" s="57"/>
      <c r="AP174"/>
      <c r="AQ174" s="54"/>
      <c r="AR174" s="54"/>
      <c r="AT174"/>
      <c r="AU174" s="36"/>
      <c r="AV174" s="36"/>
      <c r="AW174" s="36"/>
      <c r="AX174" s="36"/>
      <c r="AY174" s="36"/>
    </row>
    <row r="175" spans="1:51" s="7" customFormat="1" x14ac:dyDescent="0.25">
      <c r="A175" s="8"/>
      <c r="E175" s="8"/>
      <c r="I175" s="9"/>
      <c r="J175" s="9"/>
      <c r="L175" s="9"/>
      <c r="N175" s="9"/>
      <c r="P175" s="9"/>
      <c r="R175" s="71"/>
      <c r="S175" s="58"/>
      <c r="T175" s="10"/>
      <c r="U175" s="10"/>
      <c r="V175" s="10"/>
      <c r="AA175" s="10"/>
      <c r="AD175" s="10"/>
      <c r="AH175" s="8"/>
      <c r="AI175"/>
      <c r="AO175" s="57"/>
      <c r="AP175"/>
      <c r="AQ175" s="54"/>
      <c r="AR175" s="54"/>
      <c r="AT175"/>
      <c r="AU175" s="36"/>
      <c r="AV175" s="36"/>
      <c r="AW175" s="36"/>
      <c r="AX175" s="36"/>
      <c r="AY175" s="36"/>
    </row>
    <row r="176" spans="1:51" s="7" customFormat="1" x14ac:dyDescent="0.25">
      <c r="A176" s="8"/>
      <c r="E176" s="8"/>
      <c r="I176" s="9"/>
      <c r="J176" s="9"/>
      <c r="L176" s="9"/>
      <c r="N176" s="9"/>
      <c r="P176" s="9"/>
      <c r="R176" s="10"/>
      <c r="S176" s="10"/>
      <c r="T176" s="10"/>
      <c r="U176" s="10"/>
      <c r="V176" s="10"/>
      <c r="AA176" s="10"/>
      <c r="AD176" s="10"/>
      <c r="AH176" s="8"/>
      <c r="AI176"/>
      <c r="AO176" s="57"/>
      <c r="AP176"/>
      <c r="AQ176" s="54"/>
      <c r="AR176" s="54"/>
      <c r="AT176"/>
      <c r="AU176" s="36"/>
      <c r="AV176" s="36"/>
      <c r="AW176" s="36"/>
      <c r="AX176" s="36"/>
      <c r="AY176" s="36"/>
    </row>
    <row r="177" spans="1:51" s="7" customFormat="1" x14ac:dyDescent="0.25">
      <c r="A177" s="8"/>
      <c r="E177" s="8"/>
      <c r="I177" s="9"/>
      <c r="J177" s="9"/>
      <c r="L177" s="9"/>
      <c r="N177" s="9"/>
      <c r="P177" s="9"/>
      <c r="R177" s="32"/>
      <c r="S177" s="10"/>
      <c r="T177" s="10"/>
      <c r="U177" s="10"/>
      <c r="V177" s="10"/>
      <c r="AA177" s="10"/>
      <c r="AD177" s="10"/>
      <c r="AH177" s="8"/>
      <c r="AI177"/>
      <c r="AO177" s="57"/>
      <c r="AP177"/>
      <c r="AQ177" s="54"/>
      <c r="AR177" s="54"/>
      <c r="AT177"/>
      <c r="AU177" s="36"/>
      <c r="AV177" s="36"/>
      <c r="AW177" s="36"/>
      <c r="AX177" s="36"/>
      <c r="AY177" s="36"/>
    </row>
    <row r="178" spans="1:51" s="7" customFormat="1" x14ac:dyDescent="0.25">
      <c r="A178" s="8"/>
      <c r="E178" s="8"/>
      <c r="I178" s="9"/>
      <c r="J178" s="9"/>
      <c r="L178" s="9"/>
      <c r="N178" s="9"/>
      <c r="P178" s="9"/>
      <c r="R178" s="10"/>
      <c r="S178" s="10"/>
      <c r="T178" s="10"/>
      <c r="U178" s="10"/>
      <c r="V178" s="10"/>
      <c r="AA178" s="10"/>
      <c r="AD178" s="10"/>
      <c r="AH178" s="8"/>
      <c r="AI178"/>
      <c r="AO178" s="57"/>
      <c r="AP178"/>
      <c r="AQ178" s="54"/>
      <c r="AR178" s="54"/>
      <c r="AT178"/>
      <c r="AU178" s="36"/>
      <c r="AV178" s="36"/>
      <c r="AW178" s="36"/>
      <c r="AX178" s="36"/>
      <c r="AY178" s="36"/>
    </row>
    <row r="179" spans="1:51" s="7" customFormat="1" x14ac:dyDescent="0.25">
      <c r="A179" s="8"/>
      <c r="E179" s="8"/>
      <c r="I179" s="9"/>
      <c r="J179" s="9"/>
      <c r="L179" s="9"/>
      <c r="N179" s="9"/>
      <c r="P179" s="9"/>
      <c r="R179" s="10"/>
      <c r="S179" s="10"/>
      <c r="T179" s="10"/>
      <c r="U179" s="10"/>
      <c r="V179" s="10"/>
      <c r="AA179" s="10"/>
      <c r="AD179" s="10"/>
      <c r="AH179" s="8"/>
      <c r="AI179"/>
      <c r="AO179" s="57"/>
      <c r="AP179"/>
      <c r="AQ179" s="54"/>
      <c r="AR179" s="54"/>
      <c r="AT179"/>
      <c r="AU179" s="36"/>
      <c r="AV179" s="36"/>
      <c r="AW179" s="36"/>
      <c r="AX179" s="36"/>
      <c r="AY179" s="36"/>
    </row>
    <row r="180" spans="1:51" s="7" customFormat="1" x14ac:dyDescent="0.25">
      <c r="A180" s="8"/>
      <c r="E180" s="8"/>
      <c r="I180" s="9"/>
      <c r="J180" s="9"/>
      <c r="L180" s="9"/>
      <c r="N180" s="9"/>
      <c r="P180" s="9"/>
      <c r="R180" s="10"/>
      <c r="S180" s="10"/>
      <c r="T180" s="10"/>
      <c r="U180" s="10"/>
      <c r="V180" s="10"/>
      <c r="AA180" s="10"/>
      <c r="AD180" s="10"/>
      <c r="AH180" s="8"/>
      <c r="AI180"/>
      <c r="AO180" s="57"/>
      <c r="AP180"/>
      <c r="AQ180" s="54"/>
      <c r="AR180" s="54"/>
      <c r="AT180"/>
      <c r="AU180" s="36"/>
      <c r="AV180" s="36"/>
      <c r="AW180" s="36"/>
      <c r="AX180" s="36"/>
      <c r="AY180" s="36"/>
    </row>
    <row r="181" spans="1:51" s="7" customFormat="1" x14ac:dyDescent="0.25">
      <c r="A181" s="8"/>
      <c r="E181" s="8"/>
      <c r="I181" s="9"/>
      <c r="J181" s="9"/>
      <c r="L181" s="9"/>
      <c r="N181" s="9"/>
      <c r="P181" s="9"/>
      <c r="R181" s="10"/>
      <c r="S181" s="10"/>
      <c r="T181" s="10"/>
      <c r="U181" s="10"/>
      <c r="V181" s="10"/>
      <c r="AA181" s="10"/>
      <c r="AD181" s="10"/>
      <c r="AH181" s="8"/>
      <c r="AI181"/>
      <c r="AO181" s="57"/>
      <c r="AP181"/>
      <c r="AQ181" s="54"/>
      <c r="AR181" s="54"/>
      <c r="AT181"/>
      <c r="AU181" s="36"/>
      <c r="AV181" s="36"/>
      <c r="AW181" s="36"/>
      <c r="AX181" s="36"/>
      <c r="AY181" s="36"/>
    </row>
    <row r="182" spans="1:51" s="7" customFormat="1" x14ac:dyDescent="0.25">
      <c r="A182" s="8"/>
      <c r="E182" s="8"/>
      <c r="I182" s="9"/>
      <c r="J182" s="9"/>
      <c r="L182" s="9"/>
      <c r="N182" s="9"/>
      <c r="P182" s="9"/>
      <c r="R182" s="10"/>
      <c r="S182" s="10"/>
      <c r="T182" s="10"/>
      <c r="U182" s="10"/>
      <c r="V182" s="10"/>
      <c r="AA182" s="10"/>
      <c r="AD182" s="10"/>
      <c r="AH182" s="8"/>
      <c r="AI182"/>
      <c r="AO182" s="57"/>
      <c r="AP182"/>
      <c r="AQ182" s="54"/>
      <c r="AR182" s="54"/>
      <c r="AT182"/>
      <c r="AU182" s="36"/>
      <c r="AV182" s="36"/>
      <c r="AW182" s="36"/>
      <c r="AX182" s="36"/>
      <c r="AY182" s="36"/>
    </row>
    <row r="183" spans="1:51" s="7" customFormat="1" x14ac:dyDescent="0.25">
      <c r="A183" s="8"/>
      <c r="E183" s="8"/>
      <c r="I183" s="9"/>
      <c r="J183" s="9"/>
      <c r="L183" s="9"/>
      <c r="N183" s="9"/>
      <c r="P183" s="9"/>
      <c r="R183" s="10"/>
      <c r="S183" s="10"/>
      <c r="T183" s="10"/>
      <c r="U183" s="10"/>
      <c r="V183" s="10"/>
      <c r="AA183" s="10"/>
      <c r="AD183" s="10"/>
      <c r="AH183" s="8"/>
      <c r="AI183"/>
      <c r="AO183" s="57"/>
      <c r="AP183"/>
      <c r="AQ183" s="54"/>
      <c r="AR183" s="54"/>
      <c r="AT183"/>
      <c r="AU183" s="36"/>
      <c r="AV183" s="36"/>
      <c r="AW183" s="36"/>
      <c r="AX183" s="36"/>
      <c r="AY183" s="36"/>
    </row>
    <row r="184" spans="1:51" s="7" customFormat="1" x14ac:dyDescent="0.25">
      <c r="A184" s="8"/>
      <c r="E184" s="8"/>
      <c r="I184" s="9"/>
      <c r="J184" s="9"/>
      <c r="L184" s="9"/>
      <c r="N184" s="9"/>
      <c r="P184" s="9"/>
      <c r="R184" s="10"/>
      <c r="S184" s="10"/>
      <c r="T184" s="10"/>
      <c r="U184" s="10"/>
      <c r="V184" s="10"/>
      <c r="AA184" s="10"/>
      <c r="AD184" s="10"/>
      <c r="AH184" s="8"/>
      <c r="AI184"/>
      <c r="AO184" s="57"/>
      <c r="AP184"/>
      <c r="AQ184" s="54"/>
      <c r="AR184" s="54"/>
      <c r="AT184"/>
      <c r="AU184" s="36"/>
      <c r="AV184" s="36"/>
      <c r="AW184" s="36"/>
      <c r="AX184" s="36"/>
      <c r="AY184" s="36"/>
    </row>
    <row r="185" spans="1:51" s="7" customFormat="1" x14ac:dyDescent="0.25">
      <c r="A185" s="8"/>
      <c r="E185" s="8"/>
      <c r="I185" s="9"/>
      <c r="J185" s="9"/>
      <c r="L185" s="9"/>
      <c r="N185" s="9"/>
      <c r="P185" s="9"/>
      <c r="R185" s="10"/>
      <c r="S185" s="10"/>
      <c r="T185" s="10"/>
      <c r="U185" s="10"/>
      <c r="V185" s="10"/>
      <c r="AA185" s="10"/>
      <c r="AD185" s="10"/>
      <c r="AH185" s="8"/>
      <c r="AI185"/>
      <c r="AO185" s="57"/>
      <c r="AP185"/>
      <c r="AQ185" s="54"/>
      <c r="AR185" s="54"/>
      <c r="AT185"/>
      <c r="AU185" s="36"/>
      <c r="AV185" s="36"/>
      <c r="AW185" s="36"/>
      <c r="AX185" s="36"/>
      <c r="AY185" s="36"/>
    </row>
    <row r="186" spans="1:51" s="7" customFormat="1" x14ac:dyDescent="0.25">
      <c r="A186" s="8"/>
      <c r="E186" s="8"/>
      <c r="I186" s="9"/>
      <c r="J186" s="9"/>
      <c r="L186" s="9"/>
      <c r="N186" s="9"/>
      <c r="P186" s="9"/>
      <c r="R186" s="10"/>
      <c r="S186" s="10"/>
      <c r="T186" s="10"/>
      <c r="U186" s="10"/>
      <c r="V186" s="10"/>
      <c r="AA186" s="10"/>
      <c r="AD186" s="10"/>
      <c r="AH186" s="8"/>
      <c r="AI186"/>
      <c r="AO186" s="57"/>
      <c r="AP186"/>
      <c r="AQ186" s="54"/>
      <c r="AR186" s="54"/>
      <c r="AT186"/>
      <c r="AU186" s="36"/>
      <c r="AV186" s="36"/>
      <c r="AW186" s="36"/>
      <c r="AX186" s="36"/>
      <c r="AY186" s="36"/>
    </row>
    <row r="187" spans="1:51" s="7" customFormat="1" x14ac:dyDescent="0.25">
      <c r="A187" s="8"/>
      <c r="E187" s="8"/>
      <c r="I187" s="9"/>
      <c r="J187" s="9"/>
      <c r="L187" s="9"/>
      <c r="N187" s="9"/>
      <c r="P187" s="9"/>
      <c r="R187" s="10"/>
      <c r="S187" s="10"/>
      <c r="T187" s="10"/>
      <c r="U187" s="10"/>
      <c r="V187" s="10"/>
      <c r="AA187" s="10"/>
      <c r="AD187" s="10"/>
      <c r="AH187" s="8"/>
      <c r="AI187"/>
      <c r="AO187" s="57"/>
      <c r="AP187"/>
      <c r="AQ187" s="54"/>
      <c r="AR187" s="54"/>
      <c r="AT187"/>
      <c r="AU187" s="36"/>
      <c r="AV187" s="36"/>
      <c r="AW187" s="36"/>
      <c r="AX187" s="36"/>
      <c r="AY187" s="36"/>
    </row>
    <row r="188" spans="1:51" s="7" customFormat="1" x14ac:dyDescent="0.25">
      <c r="A188" s="8"/>
      <c r="E188" s="8"/>
      <c r="I188" s="9"/>
      <c r="J188" s="9"/>
      <c r="L188" s="9"/>
      <c r="N188" s="9"/>
      <c r="P188" s="9"/>
      <c r="R188" s="10"/>
      <c r="S188" s="10"/>
      <c r="T188" s="10"/>
      <c r="U188" s="10"/>
      <c r="V188" s="10"/>
      <c r="AA188" s="10"/>
      <c r="AD188" s="10"/>
      <c r="AH188" s="8"/>
      <c r="AI188"/>
      <c r="AO188" s="57"/>
      <c r="AP188"/>
      <c r="AQ188" s="54"/>
      <c r="AR188" s="54"/>
      <c r="AT188"/>
      <c r="AU188" s="36"/>
      <c r="AV188" s="36"/>
      <c r="AW188" s="36"/>
      <c r="AX188" s="36"/>
      <c r="AY188" s="36"/>
    </row>
    <row r="189" spans="1:51" s="7" customFormat="1" x14ac:dyDescent="0.25">
      <c r="A189" s="8"/>
      <c r="E189" s="8"/>
      <c r="I189" s="9"/>
      <c r="J189" s="9"/>
      <c r="L189" s="9"/>
      <c r="N189" s="9"/>
      <c r="P189" s="9"/>
      <c r="R189" s="10"/>
      <c r="S189" s="10"/>
      <c r="T189" s="10"/>
      <c r="U189" s="10"/>
      <c r="V189" s="10"/>
      <c r="AA189" s="10"/>
      <c r="AD189" s="10"/>
      <c r="AH189" s="8"/>
      <c r="AI189"/>
      <c r="AO189" s="57"/>
      <c r="AP189"/>
      <c r="AQ189" s="54"/>
      <c r="AR189" s="54"/>
      <c r="AT189"/>
      <c r="AU189" s="36"/>
      <c r="AV189" s="36"/>
      <c r="AW189" s="36"/>
      <c r="AX189" s="36"/>
      <c r="AY189" s="36"/>
    </row>
    <row r="190" spans="1:51" s="7" customFormat="1" x14ac:dyDescent="0.25">
      <c r="A190" s="8"/>
      <c r="E190" s="8"/>
      <c r="I190" s="9"/>
      <c r="J190" s="9"/>
      <c r="L190" s="9"/>
      <c r="N190" s="9"/>
      <c r="P190" s="9"/>
      <c r="R190" s="10"/>
      <c r="S190" s="10"/>
      <c r="T190" s="10"/>
      <c r="U190" s="10"/>
      <c r="V190" s="10"/>
      <c r="AA190" s="10"/>
      <c r="AD190" s="10"/>
      <c r="AH190" s="8"/>
      <c r="AI190"/>
      <c r="AO190" s="57"/>
      <c r="AP190"/>
      <c r="AQ190" s="54"/>
      <c r="AR190" s="54"/>
      <c r="AT190"/>
      <c r="AU190" s="36"/>
      <c r="AV190" s="36"/>
      <c r="AW190" s="36"/>
      <c r="AX190" s="36"/>
      <c r="AY190" s="36"/>
    </row>
    <row r="191" spans="1:51" s="7" customFormat="1" x14ac:dyDescent="0.25">
      <c r="A191" s="8"/>
      <c r="E191" s="8"/>
      <c r="I191" s="9"/>
      <c r="J191" s="9"/>
      <c r="L191" s="9"/>
      <c r="N191" s="9"/>
      <c r="P191" s="9"/>
      <c r="R191" s="10"/>
      <c r="S191" s="10"/>
      <c r="T191" s="10"/>
      <c r="U191" s="10"/>
      <c r="V191" s="10"/>
      <c r="AA191" s="10"/>
      <c r="AD191" s="10"/>
      <c r="AH191" s="8"/>
      <c r="AI191"/>
      <c r="AO191" s="57"/>
      <c r="AP191"/>
      <c r="AQ191" s="54"/>
      <c r="AR191" s="54"/>
      <c r="AT191"/>
      <c r="AU191" s="36"/>
      <c r="AV191" s="36"/>
      <c r="AW191" s="36"/>
      <c r="AX191" s="36"/>
      <c r="AY191" s="36"/>
    </row>
    <row r="192" spans="1:51" s="7" customFormat="1" x14ac:dyDescent="0.25">
      <c r="A192" s="8"/>
      <c r="E192" s="8"/>
      <c r="I192" s="9"/>
      <c r="J192" s="9"/>
      <c r="L192" s="9"/>
      <c r="N192" s="9"/>
      <c r="P192" s="9"/>
      <c r="R192" s="10"/>
      <c r="S192" s="10"/>
      <c r="T192" s="10"/>
      <c r="U192" s="10"/>
      <c r="V192" s="10"/>
      <c r="AA192" s="10"/>
      <c r="AD192" s="10"/>
      <c r="AH192" s="8"/>
      <c r="AI192"/>
      <c r="AO192" s="57"/>
      <c r="AP192"/>
      <c r="AQ192" s="54"/>
      <c r="AR192" s="54"/>
      <c r="AT192"/>
      <c r="AU192" s="36"/>
      <c r="AV192" s="36"/>
      <c r="AW192" s="36"/>
      <c r="AX192" s="36"/>
      <c r="AY192" s="36"/>
    </row>
    <row r="193" spans="1:51" s="7" customFormat="1" x14ac:dyDescent="0.25">
      <c r="A193" s="8"/>
      <c r="E193" s="8"/>
      <c r="I193" s="9"/>
      <c r="J193" s="9"/>
      <c r="L193" s="9"/>
      <c r="N193" s="9"/>
      <c r="P193" s="9"/>
      <c r="R193" s="10"/>
      <c r="S193" s="10"/>
      <c r="T193" s="10"/>
      <c r="U193" s="10"/>
      <c r="V193" s="10"/>
      <c r="AA193" s="10"/>
      <c r="AD193" s="10"/>
      <c r="AH193" s="8"/>
      <c r="AI193"/>
      <c r="AO193" s="57"/>
      <c r="AP193"/>
      <c r="AQ193" s="54"/>
      <c r="AR193" s="54"/>
      <c r="AT193"/>
      <c r="AU193" s="36"/>
      <c r="AV193" s="36"/>
      <c r="AW193" s="36"/>
      <c r="AX193" s="36"/>
      <c r="AY193" s="36"/>
    </row>
    <row r="194" spans="1:51" s="7" customFormat="1" x14ac:dyDescent="0.25">
      <c r="A194" s="8"/>
      <c r="E194" s="8"/>
      <c r="I194" s="9"/>
      <c r="J194" s="9"/>
      <c r="L194" s="9"/>
      <c r="N194" s="9"/>
      <c r="P194" s="9"/>
      <c r="R194" s="10"/>
      <c r="S194" s="10"/>
      <c r="T194" s="10"/>
      <c r="U194" s="10"/>
      <c r="V194" s="10"/>
      <c r="AA194" s="10"/>
      <c r="AD194" s="10"/>
      <c r="AH194" s="8"/>
      <c r="AI194"/>
      <c r="AO194" s="57"/>
      <c r="AP194"/>
      <c r="AQ194" s="54"/>
      <c r="AR194" s="54"/>
      <c r="AT194"/>
      <c r="AU194" s="36"/>
      <c r="AV194" s="36"/>
      <c r="AW194" s="36"/>
      <c r="AX194" s="36"/>
      <c r="AY194" s="36"/>
    </row>
    <row r="195" spans="1:51" s="7" customFormat="1" x14ac:dyDescent="0.25">
      <c r="A195" s="8"/>
      <c r="E195" s="8"/>
      <c r="I195" s="9"/>
      <c r="J195" s="9"/>
      <c r="L195" s="9"/>
      <c r="N195" s="9"/>
      <c r="P195" s="9"/>
      <c r="R195" s="10"/>
      <c r="S195" s="10"/>
      <c r="T195" s="10"/>
      <c r="U195" s="10"/>
      <c r="V195" s="10"/>
      <c r="AA195" s="10"/>
      <c r="AD195" s="10"/>
      <c r="AH195" s="8"/>
      <c r="AI195"/>
      <c r="AO195" s="57"/>
      <c r="AP195"/>
      <c r="AQ195" s="54"/>
      <c r="AR195" s="54"/>
      <c r="AT195"/>
      <c r="AU195" s="36"/>
      <c r="AV195" s="36"/>
      <c r="AW195" s="36"/>
      <c r="AX195" s="36"/>
      <c r="AY195" s="36"/>
    </row>
    <row r="196" spans="1:51" s="7" customFormat="1" x14ac:dyDescent="0.25">
      <c r="A196" s="8"/>
      <c r="E196" s="8"/>
      <c r="I196" s="9"/>
      <c r="J196" s="9"/>
      <c r="L196" s="9"/>
      <c r="N196" s="9"/>
      <c r="P196" s="9"/>
      <c r="R196" s="10"/>
      <c r="S196" s="10"/>
      <c r="T196" s="10"/>
      <c r="U196" s="10"/>
      <c r="V196" s="10"/>
      <c r="AA196" s="10"/>
      <c r="AD196" s="10"/>
      <c r="AH196" s="8"/>
      <c r="AI196"/>
      <c r="AO196" s="57"/>
      <c r="AP196"/>
      <c r="AQ196" s="54"/>
      <c r="AR196" s="54"/>
      <c r="AT196"/>
      <c r="AU196" s="36"/>
      <c r="AV196" s="36"/>
      <c r="AW196" s="36"/>
      <c r="AX196" s="36"/>
      <c r="AY196" s="36"/>
    </row>
    <row r="197" spans="1:51" s="7" customFormat="1" x14ac:dyDescent="0.25">
      <c r="A197" s="8"/>
      <c r="E197" s="8"/>
      <c r="I197" s="9"/>
      <c r="J197" s="9"/>
      <c r="L197" s="9"/>
      <c r="N197" s="9"/>
      <c r="P197" s="9"/>
      <c r="R197" s="10"/>
      <c r="S197" s="10"/>
      <c r="T197" s="10"/>
      <c r="U197" s="10"/>
      <c r="V197" s="10"/>
      <c r="AA197" s="10"/>
      <c r="AD197" s="10"/>
      <c r="AH197" s="8"/>
      <c r="AI197"/>
      <c r="AO197" s="57"/>
      <c r="AP197"/>
      <c r="AQ197" s="54"/>
      <c r="AR197" s="54"/>
      <c r="AT197"/>
      <c r="AU197" s="36"/>
      <c r="AV197" s="36"/>
      <c r="AW197" s="36"/>
      <c r="AX197" s="36"/>
      <c r="AY197" s="36"/>
    </row>
    <row r="198" spans="1:51" s="7" customFormat="1" x14ac:dyDescent="0.25">
      <c r="A198" s="8"/>
      <c r="E198" s="8"/>
      <c r="I198" s="9"/>
      <c r="J198" s="9"/>
      <c r="L198" s="9"/>
      <c r="N198" s="9"/>
      <c r="P198" s="9"/>
      <c r="R198" s="10"/>
      <c r="S198" s="10"/>
      <c r="T198" s="10"/>
      <c r="U198" s="10"/>
      <c r="V198" s="10"/>
      <c r="AA198" s="10"/>
      <c r="AD198" s="10"/>
      <c r="AH198" s="8"/>
      <c r="AI198"/>
      <c r="AO198" s="57"/>
      <c r="AP198"/>
      <c r="AQ198" s="54"/>
      <c r="AR198" s="54"/>
      <c r="AT198"/>
      <c r="AU198" s="36"/>
      <c r="AV198" s="36"/>
      <c r="AW198" s="36"/>
      <c r="AX198" s="36"/>
      <c r="AY198" s="36"/>
    </row>
    <row r="199" spans="1:51" s="7" customFormat="1" x14ac:dyDescent="0.25">
      <c r="A199" s="8"/>
      <c r="E199" s="8"/>
      <c r="I199" s="9"/>
      <c r="J199" s="9"/>
      <c r="L199" s="9"/>
      <c r="N199" s="9"/>
      <c r="P199" s="9"/>
      <c r="R199" s="10"/>
      <c r="S199" s="10"/>
      <c r="T199" s="10"/>
      <c r="U199" s="10"/>
      <c r="V199" s="10"/>
      <c r="AA199" s="10"/>
      <c r="AD199" s="10"/>
      <c r="AH199" s="8"/>
      <c r="AI199"/>
      <c r="AO199" s="57"/>
      <c r="AP199"/>
      <c r="AQ199" s="54"/>
      <c r="AR199" s="54"/>
      <c r="AT199"/>
      <c r="AU199" s="36"/>
      <c r="AV199" s="36"/>
      <c r="AW199" s="36"/>
      <c r="AX199" s="36"/>
      <c r="AY199" s="36"/>
    </row>
    <row r="200" spans="1:51" s="7" customFormat="1" x14ac:dyDescent="0.25">
      <c r="A200" s="8"/>
      <c r="E200" s="8"/>
      <c r="I200" s="9"/>
      <c r="J200" s="9"/>
      <c r="L200" s="9"/>
      <c r="N200" s="9"/>
      <c r="P200" s="9"/>
      <c r="R200" s="10"/>
      <c r="S200" s="10"/>
      <c r="T200" s="10"/>
      <c r="U200" s="10"/>
      <c r="V200" s="10"/>
      <c r="AA200" s="10"/>
      <c r="AD200" s="10"/>
      <c r="AH200" s="8"/>
      <c r="AI200"/>
      <c r="AO200" s="57"/>
      <c r="AP200"/>
      <c r="AQ200" s="54"/>
      <c r="AR200" s="54"/>
      <c r="AT200"/>
      <c r="AU200" s="36"/>
      <c r="AV200" s="36"/>
      <c r="AW200" s="36"/>
      <c r="AX200" s="36"/>
      <c r="AY200" s="36"/>
    </row>
    <row r="201" spans="1:51" s="7" customFormat="1" x14ac:dyDescent="0.25">
      <c r="A201" s="8"/>
      <c r="E201" s="8"/>
      <c r="I201" s="9"/>
      <c r="J201" s="9"/>
      <c r="L201" s="9"/>
      <c r="N201" s="9"/>
      <c r="P201" s="9"/>
      <c r="R201" s="10"/>
      <c r="S201" s="10"/>
      <c r="T201" s="10"/>
      <c r="U201" s="10"/>
      <c r="V201" s="10"/>
      <c r="AA201" s="10"/>
      <c r="AD201" s="10"/>
      <c r="AH201" s="8"/>
      <c r="AI201"/>
      <c r="AO201" s="57"/>
      <c r="AP201"/>
      <c r="AQ201" s="54"/>
      <c r="AR201" s="54"/>
      <c r="AT201"/>
      <c r="AU201" s="36"/>
      <c r="AV201" s="36"/>
      <c r="AW201" s="36"/>
      <c r="AX201" s="36"/>
      <c r="AY201" s="36"/>
    </row>
    <row r="202" spans="1:51" s="7" customFormat="1" x14ac:dyDescent="0.25">
      <c r="A202" s="8"/>
      <c r="E202" s="8"/>
      <c r="I202" s="9"/>
      <c r="J202" s="9"/>
      <c r="L202" s="9"/>
      <c r="N202" s="9"/>
      <c r="P202" s="9"/>
      <c r="R202" s="10"/>
      <c r="S202" s="10"/>
      <c r="T202" s="10"/>
      <c r="U202" s="10"/>
      <c r="V202" s="10"/>
      <c r="AA202" s="10"/>
      <c r="AD202" s="10"/>
      <c r="AH202" s="8"/>
      <c r="AI202"/>
      <c r="AO202" s="57"/>
      <c r="AP202"/>
      <c r="AQ202" s="54"/>
      <c r="AR202" s="54"/>
      <c r="AT202"/>
      <c r="AU202" s="36"/>
      <c r="AV202" s="36"/>
      <c r="AW202" s="36"/>
      <c r="AX202" s="36"/>
      <c r="AY202" s="36"/>
    </row>
    <row r="203" spans="1:51" s="7" customFormat="1" x14ac:dyDescent="0.25">
      <c r="A203" s="8"/>
      <c r="E203" s="8"/>
      <c r="I203" s="9"/>
      <c r="J203" s="9"/>
      <c r="L203" s="9"/>
      <c r="N203" s="9"/>
      <c r="P203" s="9"/>
      <c r="R203" s="10"/>
      <c r="S203" s="10"/>
      <c r="T203" s="10"/>
      <c r="U203" s="10"/>
      <c r="V203" s="10"/>
      <c r="AA203" s="10"/>
      <c r="AD203" s="10"/>
      <c r="AH203" s="8"/>
      <c r="AI203"/>
      <c r="AO203" s="57"/>
      <c r="AP203"/>
      <c r="AQ203" s="54"/>
      <c r="AR203" s="54"/>
      <c r="AT203"/>
      <c r="AU203" s="36"/>
      <c r="AV203" s="36"/>
      <c r="AW203" s="36"/>
      <c r="AX203" s="36"/>
      <c r="AY203" s="36"/>
    </row>
    <row r="204" spans="1:51" s="7" customFormat="1" x14ac:dyDescent="0.25">
      <c r="A204" s="8"/>
      <c r="E204" s="8"/>
      <c r="I204" s="9"/>
      <c r="J204" s="9"/>
      <c r="L204" s="9"/>
      <c r="N204" s="9"/>
      <c r="P204" s="9"/>
      <c r="R204" s="10"/>
      <c r="S204" s="10"/>
      <c r="T204" s="10"/>
      <c r="U204" s="10"/>
      <c r="V204" s="10"/>
      <c r="AA204" s="10"/>
      <c r="AD204" s="10"/>
      <c r="AH204" s="8"/>
      <c r="AI204"/>
      <c r="AO204" s="57"/>
      <c r="AP204"/>
      <c r="AQ204" s="54"/>
      <c r="AR204" s="54"/>
      <c r="AT204"/>
      <c r="AU204" s="36"/>
      <c r="AV204" s="36"/>
      <c r="AW204" s="36"/>
      <c r="AX204" s="36"/>
      <c r="AY204" s="36"/>
    </row>
    <row r="205" spans="1:51" s="7" customFormat="1" x14ac:dyDescent="0.25">
      <c r="A205" s="8"/>
      <c r="E205" s="8"/>
      <c r="I205" s="9"/>
      <c r="J205" s="9"/>
      <c r="L205" s="9"/>
      <c r="N205" s="9"/>
      <c r="P205" s="9"/>
      <c r="R205" s="10"/>
      <c r="S205" s="10"/>
      <c r="T205" s="10"/>
      <c r="U205" s="10"/>
      <c r="V205" s="10"/>
      <c r="AA205" s="10"/>
      <c r="AD205" s="10"/>
      <c r="AH205" s="8"/>
      <c r="AI205"/>
      <c r="AO205" s="57"/>
      <c r="AP205"/>
      <c r="AQ205" s="54"/>
      <c r="AR205" s="54"/>
      <c r="AT205"/>
      <c r="AU205" s="36"/>
      <c r="AV205" s="36"/>
      <c r="AW205" s="36"/>
      <c r="AX205" s="36"/>
      <c r="AY205" s="36"/>
    </row>
    <row r="206" spans="1:51" s="7" customFormat="1" x14ac:dyDescent="0.25">
      <c r="A206" s="8"/>
      <c r="E206" s="8"/>
      <c r="I206" s="9"/>
      <c r="J206" s="9"/>
      <c r="L206" s="9"/>
      <c r="N206" s="9"/>
      <c r="P206" s="9"/>
      <c r="R206" s="10"/>
      <c r="S206" s="10"/>
      <c r="T206" s="10"/>
      <c r="U206" s="10"/>
      <c r="V206" s="10"/>
      <c r="AA206" s="10"/>
      <c r="AD206" s="10"/>
      <c r="AH206" s="8"/>
      <c r="AI206"/>
      <c r="AO206" s="57"/>
      <c r="AP206"/>
      <c r="AQ206" s="54"/>
      <c r="AR206" s="54"/>
      <c r="AT206"/>
      <c r="AU206" s="36"/>
      <c r="AV206" s="36"/>
      <c r="AW206" s="36"/>
      <c r="AX206" s="36"/>
      <c r="AY206" s="36"/>
    </row>
    <row r="207" spans="1:51" s="7" customFormat="1" x14ac:dyDescent="0.25">
      <c r="A207" s="8"/>
      <c r="E207" s="8"/>
      <c r="I207" s="9"/>
      <c r="J207" s="9"/>
      <c r="L207" s="9"/>
      <c r="N207" s="9"/>
      <c r="P207" s="9"/>
      <c r="R207" s="10"/>
      <c r="S207" s="10"/>
      <c r="T207" s="10"/>
      <c r="U207" s="10"/>
      <c r="V207" s="10"/>
      <c r="AA207" s="10"/>
      <c r="AD207" s="10"/>
      <c r="AH207" s="8"/>
      <c r="AI207"/>
      <c r="AO207" s="57"/>
      <c r="AP207"/>
      <c r="AQ207" s="54"/>
      <c r="AR207" s="54"/>
      <c r="AT207"/>
      <c r="AU207" s="36"/>
      <c r="AV207" s="36"/>
      <c r="AW207" s="36"/>
      <c r="AX207" s="36"/>
      <c r="AY207" s="36"/>
    </row>
    <row r="208" spans="1:51" s="7" customFormat="1" x14ac:dyDescent="0.25">
      <c r="A208" s="8"/>
      <c r="E208" s="8"/>
      <c r="I208" s="9"/>
      <c r="J208" s="9"/>
      <c r="L208" s="9"/>
      <c r="N208" s="9"/>
      <c r="P208" s="9"/>
      <c r="R208" s="10"/>
      <c r="S208" s="10"/>
      <c r="T208" s="10"/>
      <c r="U208" s="10"/>
      <c r="V208" s="10"/>
      <c r="AA208" s="10"/>
      <c r="AD208" s="10"/>
      <c r="AH208" s="8"/>
      <c r="AI208"/>
      <c r="AO208" s="57"/>
      <c r="AP208"/>
      <c r="AQ208" s="54"/>
      <c r="AR208" s="54"/>
      <c r="AT208"/>
      <c r="AU208" s="36"/>
      <c r="AV208" s="36"/>
      <c r="AW208" s="36"/>
      <c r="AX208" s="36"/>
      <c r="AY208" s="36"/>
    </row>
    <row r="209" spans="1:51" s="7" customFormat="1" x14ac:dyDescent="0.25">
      <c r="A209" s="8"/>
      <c r="E209" s="8"/>
      <c r="I209" s="9"/>
      <c r="J209" s="9"/>
      <c r="L209" s="9"/>
      <c r="N209" s="9"/>
      <c r="P209" s="9"/>
      <c r="R209" s="10"/>
      <c r="S209" s="10"/>
      <c r="T209" s="10"/>
      <c r="U209" s="10"/>
      <c r="V209" s="10"/>
      <c r="AA209" s="10"/>
      <c r="AD209" s="10"/>
      <c r="AH209" s="8"/>
      <c r="AI209"/>
      <c r="AO209" s="57"/>
      <c r="AP209"/>
      <c r="AQ209" s="54"/>
      <c r="AR209" s="54"/>
      <c r="AT209"/>
      <c r="AU209" s="36"/>
      <c r="AV209" s="36"/>
      <c r="AW209" s="36"/>
      <c r="AX209" s="36"/>
      <c r="AY209" s="36"/>
    </row>
    <row r="210" spans="1:51" s="7" customFormat="1" x14ac:dyDescent="0.25">
      <c r="A210" s="8"/>
      <c r="E210" s="8"/>
      <c r="I210" s="9"/>
      <c r="J210" s="9"/>
      <c r="L210" s="9"/>
      <c r="N210" s="9"/>
      <c r="P210" s="9"/>
      <c r="R210" s="10"/>
      <c r="S210" s="10"/>
      <c r="T210" s="10"/>
      <c r="U210" s="10"/>
      <c r="V210" s="10"/>
      <c r="AA210" s="10"/>
      <c r="AD210" s="10"/>
      <c r="AH210" s="8"/>
      <c r="AI210"/>
      <c r="AO210" s="57"/>
      <c r="AP210"/>
      <c r="AQ210" s="54"/>
      <c r="AR210" s="54"/>
      <c r="AT210"/>
      <c r="AU210" s="36"/>
      <c r="AV210" s="36"/>
      <c r="AW210" s="36"/>
      <c r="AX210" s="36"/>
      <c r="AY210" s="36"/>
    </row>
    <row r="211" spans="1:51" s="7" customFormat="1" x14ac:dyDescent="0.25">
      <c r="A211" s="8"/>
      <c r="E211" s="8"/>
      <c r="I211" s="9"/>
      <c r="J211" s="9"/>
      <c r="L211" s="9"/>
      <c r="N211" s="9"/>
      <c r="P211" s="9"/>
      <c r="R211" s="10"/>
      <c r="S211" s="10"/>
      <c r="T211" s="10"/>
      <c r="U211" s="10"/>
      <c r="V211" s="10"/>
      <c r="AA211" s="10"/>
      <c r="AD211" s="10"/>
      <c r="AH211" s="8"/>
      <c r="AI211"/>
      <c r="AO211" s="57"/>
      <c r="AP211"/>
      <c r="AQ211" s="54"/>
      <c r="AR211" s="54"/>
      <c r="AT211"/>
      <c r="AU211" s="36"/>
      <c r="AV211" s="36"/>
      <c r="AW211" s="36"/>
      <c r="AX211" s="36"/>
      <c r="AY211" s="36"/>
    </row>
    <row r="212" spans="1:51" s="7" customFormat="1" x14ac:dyDescent="0.25">
      <c r="A212" s="8"/>
      <c r="E212" s="8"/>
      <c r="I212" s="9"/>
      <c r="J212" s="9"/>
      <c r="L212" s="9"/>
      <c r="N212" s="9"/>
      <c r="P212" s="9"/>
      <c r="R212" s="10"/>
      <c r="S212" s="10"/>
      <c r="T212" s="10"/>
      <c r="U212" s="10"/>
      <c r="V212" s="10"/>
      <c r="AA212" s="10"/>
      <c r="AD212" s="10"/>
      <c r="AH212" s="8"/>
      <c r="AI212"/>
      <c r="AO212" s="57"/>
      <c r="AP212"/>
      <c r="AQ212" s="54"/>
      <c r="AR212" s="54"/>
      <c r="AT212"/>
      <c r="AU212" s="36"/>
      <c r="AV212" s="36"/>
      <c r="AW212" s="36"/>
      <c r="AX212" s="36"/>
      <c r="AY212" s="36"/>
    </row>
    <row r="213" spans="1:51" s="7" customFormat="1" x14ac:dyDescent="0.25">
      <c r="A213" s="8"/>
      <c r="E213" s="8"/>
      <c r="I213" s="9"/>
      <c r="J213" s="9"/>
      <c r="L213" s="9"/>
      <c r="N213" s="9"/>
      <c r="P213" s="9"/>
      <c r="R213" s="10"/>
      <c r="S213" s="10"/>
      <c r="T213" s="10"/>
      <c r="U213" s="10"/>
      <c r="V213" s="10"/>
      <c r="AA213" s="10"/>
      <c r="AD213" s="10"/>
      <c r="AH213" s="8"/>
      <c r="AI213"/>
      <c r="AO213" s="57"/>
      <c r="AP213"/>
      <c r="AQ213" s="54"/>
      <c r="AR213" s="54"/>
      <c r="AT213"/>
      <c r="AU213" s="36"/>
      <c r="AV213" s="36"/>
      <c r="AW213" s="36"/>
      <c r="AX213" s="36"/>
      <c r="AY213" s="36"/>
    </row>
    <row r="214" spans="1:51" s="7" customFormat="1" x14ac:dyDescent="0.25">
      <c r="A214" s="8"/>
      <c r="E214" s="8"/>
      <c r="I214" s="9"/>
      <c r="J214" s="9"/>
      <c r="L214" s="9"/>
      <c r="N214" s="9"/>
      <c r="P214" s="9"/>
      <c r="R214" s="10"/>
      <c r="S214" s="10"/>
      <c r="T214" s="10"/>
      <c r="U214" s="10"/>
      <c r="V214" s="10"/>
      <c r="AA214" s="10"/>
      <c r="AD214" s="10"/>
      <c r="AH214" s="8"/>
      <c r="AI214"/>
      <c r="AO214" s="57"/>
      <c r="AP214"/>
      <c r="AQ214" s="54"/>
      <c r="AR214" s="54"/>
      <c r="AT214"/>
      <c r="AU214" s="36"/>
      <c r="AV214" s="36"/>
      <c r="AW214" s="36"/>
      <c r="AX214" s="36"/>
      <c r="AY214" s="36"/>
    </row>
    <row r="215" spans="1:51" s="7" customFormat="1" x14ac:dyDescent="0.25">
      <c r="A215" s="8"/>
      <c r="E215" s="8"/>
      <c r="I215" s="9"/>
      <c r="J215" s="9"/>
      <c r="L215" s="9"/>
      <c r="N215" s="9"/>
      <c r="P215" s="9"/>
      <c r="R215" s="10"/>
      <c r="S215" s="10"/>
      <c r="T215" s="10"/>
      <c r="U215" s="10"/>
      <c r="V215" s="10"/>
      <c r="AA215" s="10"/>
      <c r="AD215" s="10"/>
      <c r="AH215" s="8"/>
      <c r="AI215"/>
      <c r="AO215" s="57"/>
      <c r="AP215"/>
      <c r="AQ215" s="54"/>
      <c r="AR215" s="54"/>
      <c r="AT215"/>
      <c r="AU215" s="36"/>
      <c r="AV215" s="36"/>
      <c r="AW215" s="36"/>
      <c r="AX215" s="36"/>
      <c r="AY215" s="36"/>
    </row>
    <row r="216" spans="1:51" s="7" customFormat="1" x14ac:dyDescent="0.25">
      <c r="A216" s="8"/>
      <c r="E216" s="8"/>
      <c r="I216" s="9"/>
      <c r="J216" s="9"/>
      <c r="L216" s="9"/>
      <c r="N216" s="9"/>
      <c r="P216" s="9"/>
      <c r="R216" s="10"/>
      <c r="S216" s="10"/>
      <c r="T216" s="10"/>
      <c r="U216" s="10"/>
      <c r="V216" s="10"/>
      <c r="AA216" s="10"/>
      <c r="AD216" s="10"/>
      <c r="AH216" s="8"/>
      <c r="AI216"/>
      <c r="AO216" s="57"/>
      <c r="AP216"/>
      <c r="AQ216" s="54"/>
      <c r="AR216" s="54"/>
      <c r="AT216"/>
      <c r="AU216" s="36"/>
      <c r="AV216" s="36"/>
      <c r="AW216" s="36"/>
      <c r="AX216" s="36"/>
      <c r="AY216" s="36"/>
    </row>
    <row r="217" spans="1:51" s="7" customFormat="1" x14ac:dyDescent="0.25">
      <c r="A217" s="8"/>
      <c r="E217" s="8"/>
      <c r="I217" s="9"/>
      <c r="J217" s="9"/>
      <c r="L217" s="9"/>
      <c r="N217" s="9"/>
      <c r="P217" s="9"/>
      <c r="R217" s="10"/>
      <c r="S217" s="10"/>
      <c r="T217" s="10"/>
      <c r="U217" s="10"/>
      <c r="V217" s="10"/>
      <c r="AA217" s="10"/>
      <c r="AD217" s="10"/>
      <c r="AH217" s="8"/>
      <c r="AI217"/>
      <c r="AO217" s="57"/>
      <c r="AP217"/>
      <c r="AQ217" s="54"/>
      <c r="AR217" s="54"/>
      <c r="AT217"/>
      <c r="AU217" s="36"/>
      <c r="AV217" s="36"/>
      <c r="AW217" s="36"/>
      <c r="AX217" s="36"/>
      <c r="AY217" s="36"/>
    </row>
    <row r="218" spans="1:51" s="7" customFormat="1" x14ac:dyDescent="0.25">
      <c r="A218" s="8"/>
      <c r="E218" s="8"/>
      <c r="I218" s="9"/>
      <c r="J218" s="9"/>
      <c r="L218" s="9"/>
      <c r="N218" s="9"/>
      <c r="P218" s="9"/>
      <c r="R218" s="10"/>
      <c r="S218" s="10"/>
      <c r="T218" s="10"/>
      <c r="U218" s="10"/>
      <c r="V218" s="10"/>
      <c r="AA218" s="10"/>
      <c r="AD218" s="10"/>
      <c r="AH218" s="8"/>
      <c r="AI218"/>
      <c r="AO218" s="57"/>
      <c r="AP218"/>
      <c r="AQ218" s="54"/>
      <c r="AR218" s="54"/>
      <c r="AT218"/>
      <c r="AU218" s="36"/>
      <c r="AV218" s="36"/>
      <c r="AW218" s="36"/>
      <c r="AX218" s="36"/>
      <c r="AY218" s="36"/>
    </row>
    <row r="219" spans="1:51" s="7" customFormat="1" x14ac:dyDescent="0.25">
      <c r="A219" s="8"/>
      <c r="E219" s="8"/>
      <c r="I219" s="9"/>
      <c r="J219" s="9"/>
      <c r="L219" s="9"/>
      <c r="N219" s="9"/>
      <c r="P219" s="9"/>
      <c r="R219" s="10"/>
      <c r="S219" s="10"/>
      <c r="T219" s="10"/>
      <c r="U219" s="10"/>
      <c r="V219" s="10"/>
      <c r="AA219" s="10"/>
      <c r="AD219" s="10"/>
      <c r="AH219" s="8"/>
      <c r="AI219"/>
      <c r="AO219" s="57"/>
      <c r="AP219"/>
      <c r="AQ219" s="54"/>
      <c r="AR219" s="54"/>
      <c r="AT219"/>
      <c r="AU219" s="36"/>
      <c r="AV219" s="36"/>
      <c r="AW219" s="36"/>
      <c r="AX219" s="36"/>
      <c r="AY219" s="36"/>
    </row>
    <row r="220" spans="1:51" s="7" customFormat="1" x14ac:dyDescent="0.25">
      <c r="A220" s="8"/>
      <c r="E220" s="8"/>
      <c r="I220" s="9"/>
      <c r="J220" s="9"/>
      <c r="L220" s="9"/>
      <c r="N220" s="9"/>
      <c r="P220" s="9"/>
      <c r="R220" s="10"/>
      <c r="S220" s="10"/>
      <c r="T220" s="10"/>
      <c r="U220" s="10"/>
      <c r="V220" s="10"/>
      <c r="AA220" s="10"/>
      <c r="AD220" s="10"/>
      <c r="AH220" s="8"/>
      <c r="AI220"/>
      <c r="AO220" s="57"/>
      <c r="AP220"/>
      <c r="AQ220" s="54"/>
      <c r="AR220" s="54"/>
      <c r="AT220"/>
      <c r="AU220" s="36"/>
      <c r="AV220" s="36"/>
      <c r="AW220" s="36"/>
      <c r="AX220" s="36"/>
      <c r="AY220" s="36"/>
    </row>
    <row r="221" spans="1:51" s="7" customFormat="1" x14ac:dyDescent="0.25">
      <c r="A221" s="8"/>
      <c r="E221" s="8"/>
      <c r="I221" s="9"/>
      <c r="J221" s="9"/>
      <c r="L221" s="9"/>
      <c r="N221" s="9"/>
      <c r="P221" s="9"/>
      <c r="R221" s="10"/>
      <c r="S221" s="10"/>
      <c r="T221" s="10"/>
      <c r="U221" s="10"/>
      <c r="V221" s="10"/>
      <c r="AA221" s="10"/>
      <c r="AD221" s="10"/>
      <c r="AH221" s="8"/>
      <c r="AI221"/>
      <c r="AO221" s="57"/>
      <c r="AP221"/>
      <c r="AQ221" s="54"/>
      <c r="AR221" s="54"/>
      <c r="AT221"/>
      <c r="AU221" s="36"/>
      <c r="AV221" s="36"/>
      <c r="AW221" s="36"/>
      <c r="AX221" s="36"/>
      <c r="AY221" s="36"/>
    </row>
    <row r="222" spans="1:51" s="7" customFormat="1" x14ac:dyDescent="0.25">
      <c r="A222" s="8"/>
      <c r="E222" s="8"/>
      <c r="I222" s="9"/>
      <c r="J222" s="9"/>
      <c r="L222" s="9"/>
      <c r="N222" s="9"/>
      <c r="P222" s="9"/>
      <c r="R222" s="10"/>
      <c r="S222" s="10"/>
      <c r="T222" s="10"/>
      <c r="U222" s="10"/>
      <c r="V222" s="10"/>
      <c r="AA222" s="10"/>
      <c r="AD222" s="10"/>
      <c r="AH222" s="8"/>
      <c r="AI222"/>
      <c r="AO222" s="57"/>
      <c r="AP222"/>
      <c r="AQ222" s="54"/>
      <c r="AR222" s="54"/>
      <c r="AT222"/>
      <c r="AU222" s="36"/>
      <c r="AV222" s="36"/>
      <c r="AW222" s="36"/>
      <c r="AX222" s="36"/>
      <c r="AY222" s="36"/>
    </row>
    <row r="223" spans="1:51" s="7" customFormat="1" x14ac:dyDescent="0.25">
      <c r="A223" s="8"/>
      <c r="E223" s="8"/>
      <c r="I223" s="9"/>
      <c r="J223" s="9"/>
      <c r="L223" s="9"/>
      <c r="N223" s="9"/>
      <c r="P223" s="9"/>
      <c r="R223" s="10"/>
      <c r="S223" s="10"/>
      <c r="T223" s="10"/>
      <c r="U223" s="10"/>
      <c r="V223" s="10"/>
      <c r="AA223" s="10"/>
      <c r="AD223" s="10"/>
      <c r="AH223" s="8"/>
      <c r="AI223"/>
      <c r="AO223" s="57"/>
      <c r="AP223"/>
      <c r="AQ223" s="54"/>
      <c r="AR223" s="54"/>
      <c r="AT223"/>
      <c r="AU223" s="36"/>
      <c r="AV223" s="36"/>
      <c r="AW223" s="36"/>
      <c r="AX223" s="36"/>
      <c r="AY223" s="36"/>
    </row>
    <row r="224" spans="1:51" s="7" customFormat="1" x14ac:dyDescent="0.25">
      <c r="A224" s="8"/>
      <c r="E224" s="8"/>
      <c r="I224" s="9"/>
      <c r="J224" s="9"/>
      <c r="L224" s="9"/>
      <c r="N224" s="9"/>
      <c r="P224" s="9"/>
      <c r="R224" s="10"/>
      <c r="S224" s="10"/>
      <c r="T224" s="10"/>
      <c r="U224" s="10"/>
      <c r="V224" s="10"/>
      <c r="AA224" s="10"/>
      <c r="AD224" s="10"/>
      <c r="AH224" s="8"/>
      <c r="AI224"/>
      <c r="AO224" s="57"/>
      <c r="AP224"/>
      <c r="AQ224" s="54"/>
      <c r="AR224" s="54"/>
      <c r="AT224"/>
      <c r="AU224" s="36"/>
      <c r="AV224" s="36"/>
      <c r="AW224" s="36"/>
      <c r="AX224" s="36"/>
      <c r="AY224" s="36"/>
    </row>
    <row r="225" spans="1:51" s="7" customFormat="1" x14ac:dyDescent="0.25">
      <c r="A225" s="8"/>
      <c r="E225" s="8"/>
      <c r="I225" s="9"/>
      <c r="J225" s="9"/>
      <c r="L225" s="9"/>
      <c r="N225" s="9"/>
      <c r="P225" s="9"/>
      <c r="R225" s="10"/>
      <c r="S225" s="10"/>
      <c r="T225" s="10"/>
      <c r="U225" s="10"/>
      <c r="V225" s="10"/>
      <c r="AA225" s="10"/>
      <c r="AD225" s="10"/>
      <c r="AH225" s="8"/>
      <c r="AI225"/>
      <c r="AO225" s="57"/>
      <c r="AP225"/>
      <c r="AQ225" s="54"/>
      <c r="AR225" s="54"/>
      <c r="AT225"/>
      <c r="AU225" s="36"/>
      <c r="AV225" s="36"/>
      <c r="AW225" s="36"/>
      <c r="AX225" s="36"/>
      <c r="AY225" s="36"/>
    </row>
    <row r="226" spans="1:51" s="7" customFormat="1" x14ac:dyDescent="0.25">
      <c r="A226" s="8"/>
      <c r="E226" s="8"/>
      <c r="I226" s="9"/>
      <c r="J226" s="9"/>
      <c r="L226" s="9"/>
      <c r="N226" s="9"/>
      <c r="P226" s="9"/>
      <c r="R226" s="10"/>
      <c r="S226" s="10"/>
      <c r="T226" s="10"/>
      <c r="U226" s="10"/>
      <c r="V226" s="10"/>
      <c r="AA226" s="10"/>
      <c r="AD226" s="10"/>
      <c r="AH226" s="8"/>
      <c r="AI226"/>
      <c r="AO226" s="57"/>
      <c r="AP226"/>
      <c r="AQ226" s="54"/>
      <c r="AR226" s="54"/>
      <c r="AT226"/>
      <c r="AU226" s="36"/>
      <c r="AV226" s="36"/>
      <c r="AW226" s="36"/>
      <c r="AX226" s="36"/>
      <c r="AY226" s="36"/>
    </row>
    <row r="227" spans="1:51" s="7" customFormat="1" x14ac:dyDescent="0.25">
      <c r="A227" s="8"/>
      <c r="E227" s="8"/>
      <c r="I227" s="9"/>
      <c r="J227" s="9"/>
      <c r="L227" s="9"/>
      <c r="N227" s="9"/>
      <c r="P227" s="9"/>
      <c r="R227" s="10"/>
      <c r="S227" s="10"/>
      <c r="T227" s="10"/>
      <c r="U227" s="10"/>
      <c r="V227" s="10"/>
      <c r="AA227" s="10"/>
      <c r="AD227" s="10"/>
      <c r="AH227" s="8"/>
      <c r="AI227"/>
      <c r="AO227" s="57"/>
      <c r="AP227"/>
      <c r="AQ227" s="54"/>
      <c r="AR227" s="54"/>
      <c r="AT227"/>
      <c r="AU227" s="36"/>
      <c r="AV227" s="36"/>
      <c r="AW227" s="36"/>
      <c r="AX227" s="36"/>
      <c r="AY227" s="36"/>
    </row>
    <row r="228" spans="1:51" s="7" customFormat="1" x14ac:dyDescent="0.25">
      <c r="A228" s="8"/>
      <c r="E228" s="8"/>
      <c r="I228" s="9"/>
      <c r="J228" s="9"/>
      <c r="L228" s="9"/>
      <c r="N228" s="9"/>
      <c r="P228" s="9"/>
      <c r="R228" s="10"/>
      <c r="S228" s="10"/>
      <c r="T228" s="10"/>
      <c r="U228" s="10"/>
      <c r="V228" s="10"/>
      <c r="AA228" s="10"/>
      <c r="AD228" s="10"/>
      <c r="AH228" s="8"/>
      <c r="AI228"/>
      <c r="AO228" s="57"/>
      <c r="AP228"/>
      <c r="AQ228" s="54"/>
      <c r="AR228" s="54"/>
      <c r="AT228"/>
      <c r="AU228" s="36"/>
      <c r="AV228" s="36"/>
      <c r="AW228" s="36"/>
      <c r="AX228" s="36"/>
      <c r="AY228" s="36"/>
    </row>
    <row r="229" spans="1:51" s="7" customFormat="1" x14ac:dyDescent="0.25">
      <c r="A229" s="8"/>
      <c r="E229" s="8"/>
      <c r="I229" s="9"/>
      <c r="J229" s="9"/>
      <c r="L229" s="9"/>
      <c r="N229" s="9"/>
      <c r="P229" s="9"/>
      <c r="R229" s="10"/>
      <c r="S229" s="10"/>
      <c r="T229" s="10"/>
      <c r="U229" s="10"/>
      <c r="V229" s="10"/>
      <c r="AA229" s="10"/>
      <c r="AD229" s="10"/>
      <c r="AH229" s="8"/>
      <c r="AI229"/>
      <c r="AO229" s="57"/>
      <c r="AP229"/>
      <c r="AQ229" s="54"/>
      <c r="AR229" s="54"/>
      <c r="AT229"/>
      <c r="AU229" s="36"/>
      <c r="AV229" s="36"/>
      <c r="AW229" s="36"/>
      <c r="AX229" s="36"/>
      <c r="AY229" s="36"/>
    </row>
    <row r="230" spans="1:51" s="7" customFormat="1" x14ac:dyDescent="0.25">
      <c r="A230" s="8"/>
      <c r="E230" s="8"/>
      <c r="I230" s="9"/>
      <c r="J230" s="9"/>
      <c r="L230" s="9"/>
      <c r="N230" s="9"/>
      <c r="P230" s="9"/>
      <c r="R230" s="10"/>
      <c r="S230" s="10"/>
      <c r="T230" s="10"/>
      <c r="U230" s="10"/>
      <c r="V230" s="10"/>
      <c r="AA230" s="10"/>
      <c r="AD230" s="10"/>
      <c r="AH230" s="8"/>
      <c r="AI230"/>
      <c r="AO230" s="57"/>
      <c r="AP230"/>
      <c r="AQ230" s="54"/>
      <c r="AR230" s="54"/>
      <c r="AT230"/>
      <c r="AU230" s="36"/>
      <c r="AV230" s="36"/>
      <c r="AW230" s="36"/>
      <c r="AX230" s="36"/>
      <c r="AY230" s="36"/>
    </row>
    <row r="231" spans="1:51" s="7" customFormat="1" x14ac:dyDescent="0.25">
      <c r="A231" s="8"/>
      <c r="E231" s="8"/>
      <c r="I231" s="9"/>
      <c r="J231" s="9"/>
      <c r="L231" s="9"/>
      <c r="N231" s="9"/>
      <c r="P231" s="9"/>
      <c r="R231" s="10"/>
      <c r="S231" s="10"/>
      <c r="T231" s="10"/>
      <c r="U231" s="10"/>
      <c r="V231" s="10"/>
      <c r="AA231" s="10"/>
      <c r="AD231" s="10"/>
      <c r="AH231" s="8"/>
      <c r="AI231"/>
      <c r="AO231" s="57"/>
      <c r="AP231"/>
      <c r="AQ231" s="54"/>
      <c r="AR231" s="54"/>
      <c r="AT231"/>
      <c r="AU231" s="36"/>
      <c r="AV231" s="36"/>
      <c r="AW231" s="36"/>
      <c r="AX231" s="36"/>
      <c r="AY231" s="36"/>
    </row>
    <row r="232" spans="1:51" s="7" customFormat="1" x14ac:dyDescent="0.25">
      <c r="A232" s="8"/>
      <c r="E232" s="8"/>
      <c r="I232" s="9"/>
      <c r="J232" s="9"/>
      <c r="L232" s="9"/>
      <c r="N232" s="9"/>
      <c r="P232" s="9"/>
      <c r="R232" s="10"/>
      <c r="S232" s="10"/>
      <c r="T232" s="10"/>
      <c r="U232" s="10"/>
      <c r="V232" s="10"/>
      <c r="AA232" s="10"/>
      <c r="AD232" s="10"/>
      <c r="AH232" s="8"/>
      <c r="AI232"/>
      <c r="AO232" s="57"/>
      <c r="AP232"/>
      <c r="AQ232" s="54"/>
      <c r="AR232" s="54"/>
      <c r="AT232"/>
      <c r="AU232" s="36"/>
      <c r="AV232" s="36"/>
      <c r="AW232" s="36"/>
      <c r="AX232" s="36"/>
      <c r="AY232" s="36"/>
    </row>
    <row r="233" spans="1:51" s="7" customFormat="1" x14ac:dyDescent="0.25">
      <c r="A233" s="8"/>
      <c r="E233" s="8"/>
      <c r="I233" s="9"/>
      <c r="J233" s="9"/>
      <c r="L233" s="9"/>
      <c r="N233" s="9"/>
      <c r="P233" s="9"/>
      <c r="R233" s="10"/>
      <c r="S233" s="10"/>
      <c r="T233" s="10"/>
      <c r="U233" s="10"/>
      <c r="V233" s="10"/>
      <c r="AA233" s="10"/>
      <c r="AD233" s="10"/>
      <c r="AH233" s="8"/>
      <c r="AI233"/>
      <c r="AO233" s="57"/>
      <c r="AP233"/>
      <c r="AQ233" s="54"/>
      <c r="AR233" s="54"/>
      <c r="AT233"/>
      <c r="AU233" s="36"/>
      <c r="AV233" s="36"/>
      <c r="AW233" s="36"/>
      <c r="AX233" s="36"/>
      <c r="AY233" s="36"/>
    </row>
    <row r="234" spans="1:51" s="7" customFormat="1" x14ac:dyDescent="0.25">
      <c r="A234" s="8"/>
      <c r="E234" s="8"/>
      <c r="I234" s="9"/>
      <c r="J234" s="9"/>
      <c r="L234" s="9"/>
      <c r="N234" s="9"/>
      <c r="P234" s="9"/>
      <c r="R234" s="10"/>
      <c r="S234" s="10"/>
      <c r="T234" s="10"/>
      <c r="U234" s="10"/>
      <c r="V234" s="10"/>
      <c r="AA234" s="10"/>
      <c r="AD234" s="10"/>
      <c r="AH234" s="8"/>
      <c r="AI234"/>
      <c r="AO234" s="57"/>
      <c r="AP234"/>
      <c r="AQ234" s="54"/>
      <c r="AR234" s="54"/>
      <c r="AT234"/>
      <c r="AU234" s="36"/>
      <c r="AV234" s="36"/>
      <c r="AW234" s="36"/>
      <c r="AX234" s="36"/>
      <c r="AY234" s="36"/>
    </row>
    <row r="235" spans="1:51" s="7" customFormat="1" x14ac:dyDescent="0.25">
      <c r="A235" s="8"/>
      <c r="E235" s="8"/>
      <c r="I235" s="9"/>
      <c r="J235" s="9"/>
      <c r="L235" s="9"/>
      <c r="N235" s="9"/>
      <c r="P235" s="9"/>
      <c r="R235" s="10"/>
      <c r="S235" s="10"/>
      <c r="T235" s="10"/>
      <c r="U235" s="10"/>
      <c r="V235" s="10"/>
      <c r="AA235" s="10"/>
      <c r="AD235" s="10"/>
      <c r="AH235" s="8"/>
      <c r="AI235"/>
      <c r="AO235" s="57"/>
      <c r="AP235"/>
      <c r="AQ235" s="54"/>
      <c r="AR235" s="54"/>
      <c r="AT235"/>
      <c r="AU235" s="36"/>
      <c r="AV235" s="36"/>
      <c r="AW235" s="36"/>
      <c r="AX235" s="36"/>
      <c r="AY235" s="36"/>
    </row>
    <row r="236" spans="1:51" s="7" customFormat="1" x14ac:dyDescent="0.25">
      <c r="A236" s="8"/>
      <c r="E236" s="8"/>
      <c r="I236" s="9"/>
      <c r="J236" s="9"/>
      <c r="L236" s="9"/>
      <c r="N236" s="9"/>
      <c r="P236" s="9"/>
      <c r="R236" s="10"/>
      <c r="S236" s="10"/>
      <c r="T236" s="10"/>
      <c r="U236" s="10"/>
      <c r="V236" s="10"/>
      <c r="AA236" s="10"/>
      <c r="AD236" s="10"/>
      <c r="AH236" s="8"/>
      <c r="AI236"/>
      <c r="AO236" s="57"/>
      <c r="AP236"/>
      <c r="AQ236" s="54"/>
      <c r="AR236" s="54"/>
      <c r="AT236"/>
      <c r="AU236" s="36"/>
      <c r="AV236" s="36"/>
      <c r="AW236" s="36"/>
      <c r="AX236" s="36"/>
      <c r="AY236" s="36"/>
    </row>
    <row r="237" spans="1:51" s="7" customFormat="1" x14ac:dyDescent="0.25">
      <c r="A237" s="8"/>
      <c r="E237" s="8"/>
      <c r="I237" s="9"/>
      <c r="J237" s="9"/>
      <c r="L237" s="9"/>
      <c r="N237" s="9"/>
      <c r="P237" s="9"/>
      <c r="R237" s="10"/>
      <c r="S237" s="10"/>
      <c r="T237" s="10"/>
      <c r="U237" s="10"/>
      <c r="V237" s="10"/>
      <c r="AA237" s="10"/>
      <c r="AD237" s="10"/>
      <c r="AH237" s="8"/>
      <c r="AI237"/>
      <c r="AO237" s="57"/>
      <c r="AP237"/>
      <c r="AQ237" s="54"/>
      <c r="AR237" s="54"/>
      <c r="AT237"/>
      <c r="AU237" s="36"/>
      <c r="AV237" s="36"/>
      <c r="AW237" s="36"/>
      <c r="AX237" s="36"/>
      <c r="AY237" s="36"/>
    </row>
    <row r="238" spans="1:51" s="7" customFormat="1" x14ac:dyDescent="0.25">
      <c r="A238" s="8"/>
      <c r="E238" s="8"/>
      <c r="I238" s="9"/>
      <c r="J238" s="9"/>
      <c r="L238" s="9"/>
      <c r="N238" s="9"/>
      <c r="P238" s="9"/>
      <c r="R238" s="10"/>
      <c r="S238" s="10"/>
      <c r="T238" s="10"/>
      <c r="U238" s="10"/>
      <c r="V238" s="10"/>
      <c r="AA238" s="10"/>
      <c r="AD238" s="10"/>
      <c r="AH238" s="8"/>
      <c r="AI238"/>
      <c r="AO238" s="57"/>
      <c r="AP238"/>
      <c r="AQ238" s="54"/>
      <c r="AR238" s="54"/>
      <c r="AT238"/>
      <c r="AU238" s="36"/>
      <c r="AV238" s="36"/>
      <c r="AW238" s="36"/>
      <c r="AX238" s="36"/>
      <c r="AY238" s="36"/>
    </row>
    <row r="239" spans="1:51" s="7" customFormat="1" x14ac:dyDescent="0.25">
      <c r="A239" s="8"/>
      <c r="E239" s="8"/>
      <c r="I239" s="9"/>
      <c r="J239" s="9"/>
      <c r="L239" s="9"/>
      <c r="N239" s="9"/>
      <c r="P239" s="9"/>
      <c r="R239" s="10"/>
      <c r="S239" s="10"/>
      <c r="T239" s="10"/>
      <c r="U239" s="10"/>
      <c r="V239" s="10"/>
      <c r="AA239" s="10"/>
      <c r="AD239" s="10"/>
      <c r="AH239" s="8"/>
      <c r="AI239"/>
      <c r="AO239" s="57"/>
      <c r="AP239"/>
      <c r="AQ239" s="54"/>
      <c r="AR239" s="54"/>
      <c r="AT239"/>
      <c r="AU239" s="36"/>
      <c r="AV239" s="36"/>
      <c r="AW239" s="36"/>
      <c r="AX239" s="36"/>
      <c r="AY239" s="36"/>
    </row>
    <row r="240" spans="1:51" s="7" customFormat="1" x14ac:dyDescent="0.25">
      <c r="A240" s="8"/>
      <c r="E240" s="8"/>
      <c r="I240" s="9"/>
      <c r="J240" s="9"/>
      <c r="L240" s="9"/>
      <c r="N240" s="9"/>
      <c r="P240" s="9"/>
      <c r="R240" s="10"/>
      <c r="S240" s="10"/>
      <c r="T240" s="10"/>
      <c r="U240" s="10"/>
      <c r="V240" s="10"/>
      <c r="AA240" s="10"/>
      <c r="AD240" s="10"/>
      <c r="AH240" s="8"/>
      <c r="AI240"/>
      <c r="AO240" s="57"/>
      <c r="AP240"/>
      <c r="AQ240" s="54"/>
      <c r="AR240" s="54"/>
      <c r="AT240"/>
      <c r="AU240" s="36"/>
      <c r="AV240" s="36"/>
      <c r="AW240" s="36"/>
      <c r="AX240" s="36"/>
      <c r="AY240" s="36"/>
    </row>
    <row r="241" spans="1:51" s="7" customFormat="1" x14ac:dyDescent="0.25">
      <c r="A241" s="8"/>
      <c r="E241" s="8"/>
      <c r="I241" s="9"/>
      <c r="J241" s="9"/>
      <c r="L241" s="9"/>
      <c r="N241" s="9"/>
      <c r="P241" s="9"/>
      <c r="R241" s="10"/>
      <c r="S241" s="10"/>
      <c r="T241" s="10"/>
      <c r="U241" s="10"/>
      <c r="V241" s="10"/>
      <c r="AA241" s="10"/>
      <c r="AD241" s="10"/>
      <c r="AH241" s="8"/>
      <c r="AI241"/>
      <c r="AO241" s="57"/>
      <c r="AP241"/>
      <c r="AQ241" s="54"/>
      <c r="AR241" s="54"/>
      <c r="AT241"/>
      <c r="AU241" s="36"/>
      <c r="AV241" s="36"/>
      <c r="AW241" s="36"/>
      <c r="AX241" s="36"/>
      <c r="AY241" s="36"/>
    </row>
    <row r="242" spans="1:51" s="7" customFormat="1" x14ac:dyDescent="0.25">
      <c r="A242" s="8"/>
      <c r="E242" s="8"/>
      <c r="I242" s="9"/>
      <c r="J242" s="9"/>
      <c r="L242" s="9"/>
      <c r="N242" s="9"/>
      <c r="P242" s="9"/>
      <c r="R242" s="10"/>
      <c r="S242" s="10"/>
      <c r="T242" s="10"/>
      <c r="U242" s="10"/>
      <c r="V242" s="10"/>
      <c r="AA242" s="10"/>
      <c r="AD242" s="10"/>
      <c r="AH242" s="8"/>
      <c r="AI242"/>
      <c r="AO242" s="57"/>
      <c r="AP242"/>
      <c r="AQ242" s="54"/>
      <c r="AR242" s="54"/>
      <c r="AT242"/>
      <c r="AU242" s="36"/>
      <c r="AV242" s="36"/>
      <c r="AW242" s="36"/>
      <c r="AX242" s="36"/>
      <c r="AY242" s="36"/>
    </row>
    <row r="243" spans="1:51" s="7" customFormat="1" x14ac:dyDescent="0.25">
      <c r="A243" s="8"/>
      <c r="E243" s="8"/>
      <c r="I243" s="9"/>
      <c r="J243" s="9"/>
      <c r="L243" s="9"/>
      <c r="N243" s="9"/>
      <c r="P243" s="9"/>
      <c r="R243" s="10"/>
      <c r="S243" s="10"/>
      <c r="T243" s="10"/>
      <c r="U243" s="10"/>
      <c r="V243" s="10"/>
      <c r="AA243" s="10"/>
      <c r="AD243" s="10"/>
      <c r="AH243" s="8"/>
      <c r="AI243"/>
      <c r="AO243" s="57"/>
      <c r="AP243"/>
      <c r="AQ243" s="54"/>
      <c r="AR243" s="54"/>
      <c r="AT243"/>
      <c r="AU243" s="36"/>
      <c r="AV243" s="36"/>
      <c r="AW243" s="36"/>
      <c r="AX243" s="36"/>
      <c r="AY243" s="36"/>
    </row>
    <row r="244" spans="1:51" s="7" customFormat="1" x14ac:dyDescent="0.25">
      <c r="A244" s="8"/>
      <c r="E244" s="8"/>
      <c r="I244" s="9"/>
      <c r="J244" s="9"/>
      <c r="L244" s="9"/>
      <c r="N244" s="9"/>
      <c r="P244" s="9"/>
      <c r="R244" s="10"/>
      <c r="S244" s="10"/>
      <c r="T244" s="10"/>
      <c r="U244" s="10"/>
      <c r="V244" s="10"/>
      <c r="AA244" s="10"/>
      <c r="AD244" s="10"/>
      <c r="AH244" s="8"/>
      <c r="AI244"/>
      <c r="AO244" s="57"/>
      <c r="AP244"/>
      <c r="AQ244" s="54"/>
      <c r="AR244" s="54"/>
      <c r="AT244"/>
      <c r="AU244" s="36"/>
      <c r="AV244" s="36"/>
      <c r="AW244" s="36"/>
      <c r="AX244" s="36"/>
      <c r="AY244" s="36"/>
    </row>
    <row r="245" spans="1:51" s="7" customFormat="1" x14ac:dyDescent="0.25">
      <c r="A245" s="8"/>
      <c r="E245" s="8"/>
      <c r="I245" s="9"/>
      <c r="J245" s="9"/>
      <c r="L245" s="9"/>
      <c r="N245" s="9"/>
      <c r="P245" s="9"/>
      <c r="R245" s="10"/>
      <c r="S245" s="10"/>
      <c r="T245" s="10"/>
      <c r="U245" s="10"/>
      <c r="V245" s="10"/>
      <c r="AA245" s="10"/>
      <c r="AD245" s="10"/>
      <c r="AH245" s="8"/>
      <c r="AI245"/>
      <c r="AO245" s="57"/>
      <c r="AP245"/>
      <c r="AQ245" s="54"/>
      <c r="AR245" s="54"/>
      <c r="AT245"/>
      <c r="AU245" s="36"/>
      <c r="AV245" s="36"/>
      <c r="AW245" s="36"/>
      <c r="AX245" s="36"/>
      <c r="AY245" s="36"/>
    </row>
    <row r="246" spans="1:51" s="7" customFormat="1" x14ac:dyDescent="0.25">
      <c r="A246" s="8"/>
      <c r="E246" s="8"/>
      <c r="I246" s="9"/>
      <c r="J246" s="9"/>
      <c r="L246" s="9"/>
      <c r="N246" s="9"/>
      <c r="P246" s="9"/>
      <c r="R246" s="10"/>
      <c r="S246" s="10"/>
      <c r="T246" s="10"/>
      <c r="U246" s="10"/>
      <c r="V246" s="10"/>
      <c r="AA246" s="10"/>
      <c r="AD246" s="10"/>
      <c r="AH246" s="8"/>
      <c r="AI246"/>
      <c r="AO246" s="57"/>
      <c r="AP246"/>
      <c r="AQ246" s="54"/>
      <c r="AR246" s="54"/>
      <c r="AT246"/>
      <c r="AU246" s="36"/>
      <c r="AV246" s="36"/>
      <c r="AW246" s="36"/>
      <c r="AX246" s="36"/>
      <c r="AY246" s="36"/>
    </row>
    <row r="247" spans="1:51" s="7" customFormat="1" x14ac:dyDescent="0.25">
      <c r="A247" s="8"/>
      <c r="E247" s="8"/>
      <c r="I247" s="9"/>
      <c r="J247" s="9"/>
      <c r="L247" s="9"/>
      <c r="N247" s="9"/>
      <c r="P247" s="9"/>
      <c r="R247" s="10"/>
      <c r="S247" s="10"/>
      <c r="T247" s="10"/>
      <c r="U247" s="10"/>
      <c r="V247" s="10"/>
      <c r="AA247" s="10"/>
      <c r="AD247" s="10"/>
      <c r="AH247" s="8"/>
      <c r="AI247"/>
      <c r="AO247" s="57"/>
      <c r="AP247"/>
      <c r="AQ247" s="54"/>
      <c r="AR247" s="54"/>
      <c r="AT247"/>
      <c r="AU247" s="36"/>
      <c r="AV247" s="36"/>
      <c r="AW247" s="36"/>
      <c r="AX247" s="36"/>
      <c r="AY247" s="36"/>
    </row>
    <row r="248" spans="1:51" s="7" customFormat="1" x14ac:dyDescent="0.25">
      <c r="A248" s="8"/>
      <c r="E248" s="8"/>
      <c r="I248" s="9"/>
      <c r="J248" s="9"/>
      <c r="L248" s="9"/>
      <c r="N248" s="9"/>
      <c r="P248" s="9"/>
      <c r="R248" s="10"/>
      <c r="S248" s="10"/>
      <c r="T248" s="10"/>
      <c r="U248" s="10"/>
      <c r="V248" s="10"/>
      <c r="AA248" s="10"/>
      <c r="AD248" s="10"/>
      <c r="AH248" s="8"/>
      <c r="AI248"/>
      <c r="AO248" s="57"/>
      <c r="AP248"/>
      <c r="AQ248" s="54"/>
      <c r="AR248" s="54"/>
      <c r="AT248"/>
      <c r="AU248" s="36"/>
      <c r="AV248" s="36"/>
      <c r="AW248" s="36"/>
      <c r="AX248" s="36"/>
      <c r="AY248" s="36"/>
    </row>
    <row r="249" spans="1:51" s="7" customFormat="1" x14ac:dyDescent="0.25">
      <c r="A249" s="8"/>
      <c r="E249" s="8"/>
      <c r="I249" s="9"/>
      <c r="J249" s="9"/>
      <c r="L249" s="9"/>
      <c r="N249" s="9"/>
      <c r="P249" s="9"/>
      <c r="R249" s="10"/>
      <c r="S249" s="10"/>
      <c r="T249" s="10"/>
      <c r="U249" s="10"/>
      <c r="V249" s="10"/>
      <c r="AA249" s="10"/>
      <c r="AD249" s="10"/>
      <c r="AH249" s="8"/>
      <c r="AI249"/>
      <c r="AO249" s="57"/>
      <c r="AP249"/>
      <c r="AQ249" s="54"/>
      <c r="AR249" s="54"/>
      <c r="AT249"/>
      <c r="AU249" s="36"/>
      <c r="AV249" s="36"/>
      <c r="AW249" s="36"/>
      <c r="AX249" s="36"/>
      <c r="AY249" s="36"/>
    </row>
    <row r="250" spans="1:51" s="7" customFormat="1" x14ac:dyDescent="0.25">
      <c r="A250" s="8"/>
      <c r="E250" s="8"/>
      <c r="I250" s="9"/>
      <c r="J250" s="9"/>
      <c r="L250" s="9"/>
      <c r="N250" s="9"/>
      <c r="P250" s="9"/>
      <c r="R250" s="10"/>
      <c r="S250" s="10"/>
      <c r="T250" s="10"/>
      <c r="U250" s="10"/>
      <c r="V250" s="10"/>
      <c r="AA250" s="10"/>
      <c r="AD250" s="10"/>
      <c r="AH250" s="8"/>
      <c r="AI250"/>
      <c r="AO250" s="57"/>
      <c r="AP250"/>
      <c r="AQ250" s="54"/>
      <c r="AR250" s="54"/>
      <c r="AT250"/>
      <c r="AU250" s="36"/>
      <c r="AV250" s="36"/>
      <c r="AW250" s="36"/>
      <c r="AX250" s="36"/>
      <c r="AY250" s="36"/>
    </row>
    <row r="251" spans="1:51" s="7" customFormat="1" x14ac:dyDescent="0.25">
      <c r="A251" s="8"/>
      <c r="E251" s="8"/>
      <c r="I251" s="9"/>
      <c r="J251" s="9"/>
      <c r="L251" s="9"/>
      <c r="N251" s="9"/>
      <c r="P251" s="9"/>
      <c r="R251" s="10"/>
      <c r="S251" s="10"/>
      <c r="T251" s="10"/>
      <c r="U251" s="10"/>
      <c r="V251" s="10"/>
      <c r="AA251" s="10"/>
      <c r="AD251" s="10"/>
      <c r="AH251" s="8"/>
      <c r="AI251"/>
      <c r="AO251" s="57"/>
      <c r="AP251"/>
      <c r="AQ251" s="54"/>
      <c r="AR251" s="54"/>
      <c r="AT251"/>
      <c r="AU251" s="36"/>
      <c r="AV251" s="36"/>
      <c r="AW251" s="36"/>
      <c r="AX251" s="36"/>
      <c r="AY251" s="36"/>
    </row>
    <row r="252" spans="1:51" s="7" customFormat="1" x14ac:dyDescent="0.25">
      <c r="A252" s="8"/>
      <c r="E252" s="8"/>
      <c r="I252" s="9"/>
      <c r="J252" s="9"/>
      <c r="L252" s="9"/>
      <c r="N252" s="9"/>
      <c r="P252" s="9"/>
      <c r="R252" s="10"/>
      <c r="S252" s="10"/>
      <c r="T252" s="10"/>
      <c r="U252" s="10"/>
      <c r="V252" s="10"/>
      <c r="AA252" s="10"/>
      <c r="AD252" s="10"/>
      <c r="AH252" s="8"/>
      <c r="AI252"/>
      <c r="AO252" s="57"/>
      <c r="AP252"/>
      <c r="AQ252" s="54"/>
      <c r="AR252" s="54"/>
      <c r="AT252"/>
      <c r="AU252" s="36"/>
      <c r="AV252" s="36"/>
      <c r="AW252" s="36"/>
      <c r="AX252" s="36"/>
      <c r="AY252" s="36"/>
    </row>
    <row r="253" spans="1:51" s="7" customFormat="1" x14ac:dyDescent="0.25">
      <c r="A253" s="8"/>
      <c r="E253" s="8"/>
      <c r="I253" s="9"/>
      <c r="J253" s="9"/>
      <c r="L253" s="9"/>
      <c r="N253" s="9"/>
      <c r="P253" s="9"/>
      <c r="R253" s="10"/>
      <c r="S253" s="10"/>
      <c r="T253" s="10"/>
      <c r="U253" s="10"/>
      <c r="V253" s="10"/>
      <c r="AA253" s="10"/>
      <c r="AD253" s="10"/>
      <c r="AH253" s="8"/>
      <c r="AI253"/>
      <c r="AO253" s="57"/>
      <c r="AP253"/>
      <c r="AQ253" s="54"/>
      <c r="AR253" s="54"/>
      <c r="AT253"/>
      <c r="AU253" s="36"/>
      <c r="AV253" s="36"/>
      <c r="AW253" s="36"/>
      <c r="AX253" s="36"/>
      <c r="AY253" s="36"/>
    </row>
    <row r="254" spans="1:51" s="7" customFormat="1" x14ac:dyDescent="0.25">
      <c r="A254" s="8"/>
      <c r="E254" s="8"/>
      <c r="I254" s="9"/>
      <c r="J254" s="9"/>
      <c r="L254" s="9"/>
      <c r="N254" s="9"/>
      <c r="P254" s="9"/>
      <c r="R254" s="10"/>
      <c r="S254" s="10"/>
      <c r="T254" s="10"/>
      <c r="U254" s="10"/>
      <c r="V254" s="10"/>
      <c r="AA254" s="10"/>
      <c r="AD254" s="10"/>
      <c r="AH254" s="8"/>
      <c r="AI254"/>
      <c r="AO254" s="57"/>
      <c r="AP254"/>
      <c r="AQ254" s="54"/>
      <c r="AR254" s="54"/>
      <c r="AT254"/>
      <c r="AU254" s="36"/>
      <c r="AV254" s="36"/>
      <c r="AW254" s="36"/>
      <c r="AX254" s="36"/>
      <c r="AY254" s="36"/>
    </row>
    <row r="255" spans="1:51" s="7" customFormat="1" x14ac:dyDescent="0.25">
      <c r="A255" s="8"/>
      <c r="E255" s="8"/>
      <c r="I255" s="9"/>
      <c r="J255" s="9"/>
      <c r="L255" s="9"/>
      <c r="N255" s="9"/>
      <c r="P255" s="9"/>
      <c r="R255" s="10"/>
      <c r="S255" s="10"/>
      <c r="T255" s="10"/>
      <c r="U255" s="10"/>
      <c r="V255" s="10"/>
      <c r="AA255" s="10"/>
      <c r="AD255" s="10"/>
      <c r="AH255" s="8"/>
      <c r="AI255"/>
      <c r="AO255" s="57"/>
      <c r="AP255"/>
      <c r="AQ255" s="54"/>
      <c r="AR255" s="54"/>
      <c r="AT255"/>
      <c r="AU255" s="36"/>
      <c r="AV255" s="36"/>
      <c r="AW255" s="36"/>
      <c r="AX255" s="36"/>
      <c r="AY255" s="36"/>
    </row>
    <row r="256" spans="1:51" s="7" customFormat="1" x14ac:dyDescent="0.25">
      <c r="A256" s="8"/>
      <c r="E256" s="8"/>
      <c r="I256" s="9"/>
      <c r="J256" s="9"/>
      <c r="L256" s="9"/>
      <c r="N256" s="9"/>
      <c r="P256" s="9"/>
      <c r="R256" s="10"/>
      <c r="S256" s="10"/>
      <c r="T256" s="10"/>
      <c r="U256" s="10"/>
      <c r="V256" s="10"/>
      <c r="AA256" s="10"/>
      <c r="AD256" s="10"/>
      <c r="AH256" s="8"/>
      <c r="AI256"/>
      <c r="AO256" s="57"/>
      <c r="AP256"/>
      <c r="AQ256" s="54"/>
      <c r="AR256" s="54"/>
      <c r="AT256"/>
      <c r="AU256" s="36"/>
      <c r="AV256" s="36"/>
      <c r="AW256" s="36"/>
      <c r="AX256" s="36"/>
      <c r="AY256" s="36"/>
    </row>
    <row r="257" spans="1:51" s="7" customFormat="1" x14ac:dyDescent="0.25">
      <c r="A257" s="8"/>
      <c r="E257" s="8"/>
      <c r="I257" s="9"/>
      <c r="J257" s="9"/>
      <c r="L257" s="9"/>
      <c r="N257" s="9"/>
      <c r="P257" s="9"/>
      <c r="R257" s="10"/>
      <c r="S257" s="10"/>
      <c r="T257" s="10"/>
      <c r="U257" s="10"/>
      <c r="V257" s="10"/>
      <c r="AA257" s="10"/>
      <c r="AD257" s="10"/>
      <c r="AH257" s="8"/>
      <c r="AI257"/>
      <c r="AO257" s="57"/>
      <c r="AP257"/>
      <c r="AQ257" s="54"/>
      <c r="AR257" s="54"/>
      <c r="AT257"/>
      <c r="AU257" s="36"/>
      <c r="AV257" s="36"/>
      <c r="AW257" s="36"/>
      <c r="AX257" s="36"/>
      <c r="AY257" s="36"/>
    </row>
    <row r="258" spans="1:51" s="7" customFormat="1" x14ac:dyDescent="0.25">
      <c r="A258" s="8"/>
      <c r="E258" s="8"/>
      <c r="I258" s="9"/>
      <c r="J258" s="9"/>
      <c r="L258" s="9"/>
      <c r="N258" s="9"/>
      <c r="P258" s="9"/>
      <c r="R258" s="10"/>
      <c r="S258" s="10"/>
      <c r="T258" s="10"/>
      <c r="U258" s="10"/>
      <c r="V258" s="10"/>
      <c r="AA258" s="10"/>
      <c r="AD258" s="10"/>
      <c r="AH258" s="8"/>
      <c r="AI258"/>
      <c r="AO258" s="57"/>
      <c r="AP258"/>
      <c r="AQ258" s="54"/>
      <c r="AR258" s="54"/>
      <c r="AT258"/>
      <c r="AU258" s="36"/>
      <c r="AV258" s="36"/>
      <c r="AW258" s="36"/>
      <c r="AX258" s="36"/>
      <c r="AY258" s="36"/>
    </row>
    <row r="259" spans="1:51" s="7" customFormat="1" x14ac:dyDescent="0.25">
      <c r="A259" s="8"/>
      <c r="E259" s="8"/>
      <c r="I259" s="9"/>
      <c r="J259" s="9"/>
      <c r="L259" s="9"/>
      <c r="N259" s="9"/>
      <c r="P259" s="9"/>
      <c r="R259" s="10"/>
      <c r="S259" s="10"/>
      <c r="T259" s="10"/>
      <c r="U259" s="10"/>
      <c r="V259" s="10"/>
      <c r="AA259" s="10"/>
      <c r="AD259" s="10"/>
      <c r="AH259" s="8"/>
      <c r="AI259"/>
      <c r="AO259" s="57"/>
      <c r="AP259"/>
      <c r="AQ259" s="54"/>
      <c r="AR259" s="54"/>
      <c r="AT259"/>
      <c r="AU259" s="36"/>
      <c r="AV259" s="36"/>
      <c r="AW259" s="36"/>
      <c r="AX259" s="36"/>
      <c r="AY259" s="36"/>
    </row>
    <row r="260" spans="1:51" s="7" customFormat="1" x14ac:dyDescent="0.25">
      <c r="A260" s="8"/>
      <c r="E260" s="8"/>
      <c r="I260" s="9"/>
      <c r="J260" s="9"/>
      <c r="L260" s="9"/>
      <c r="N260" s="9"/>
      <c r="P260" s="9"/>
      <c r="R260" s="10"/>
      <c r="S260" s="10"/>
      <c r="T260" s="10"/>
      <c r="U260" s="10"/>
      <c r="V260" s="10"/>
      <c r="AA260" s="10"/>
      <c r="AD260" s="10"/>
      <c r="AH260" s="8"/>
      <c r="AI260"/>
      <c r="AO260" s="57"/>
      <c r="AP260"/>
      <c r="AQ260" s="54"/>
      <c r="AR260" s="54"/>
      <c r="AT260"/>
      <c r="AU260" s="36"/>
      <c r="AV260" s="36"/>
      <c r="AW260" s="36"/>
      <c r="AX260" s="36"/>
      <c r="AY260" s="36"/>
    </row>
    <row r="261" spans="1:51" s="7" customFormat="1" x14ac:dyDescent="0.25">
      <c r="A261" s="8"/>
      <c r="E261" s="8"/>
      <c r="I261" s="9"/>
      <c r="J261" s="9"/>
      <c r="L261" s="9"/>
      <c r="N261" s="9"/>
      <c r="P261" s="9"/>
      <c r="R261" s="10"/>
      <c r="S261" s="10"/>
      <c r="T261" s="10"/>
      <c r="U261" s="10"/>
      <c r="V261" s="10"/>
      <c r="AA261" s="10"/>
      <c r="AD261" s="10"/>
      <c r="AH261" s="8"/>
      <c r="AI261"/>
      <c r="AO261" s="57"/>
      <c r="AP261"/>
      <c r="AQ261" s="54"/>
      <c r="AR261" s="54"/>
      <c r="AT261"/>
      <c r="AU261" s="36"/>
      <c r="AV261" s="36"/>
      <c r="AW261" s="36"/>
      <c r="AX261" s="36"/>
      <c r="AY261" s="36"/>
    </row>
    <row r="262" spans="1:51" s="7" customFormat="1" x14ac:dyDescent="0.25">
      <c r="A262" s="8"/>
      <c r="E262" s="8"/>
      <c r="I262" s="9"/>
      <c r="J262" s="9"/>
      <c r="L262" s="9"/>
      <c r="N262" s="9"/>
      <c r="P262" s="9"/>
      <c r="R262" s="10"/>
      <c r="S262" s="10"/>
      <c r="T262" s="10"/>
      <c r="U262" s="10"/>
      <c r="V262" s="10"/>
      <c r="AA262" s="10"/>
      <c r="AD262" s="10"/>
      <c r="AH262" s="8"/>
      <c r="AI262"/>
      <c r="AO262" s="57"/>
      <c r="AP262"/>
      <c r="AQ262" s="54"/>
      <c r="AR262" s="54"/>
      <c r="AT262"/>
      <c r="AU262" s="36"/>
      <c r="AV262" s="36"/>
      <c r="AW262" s="36"/>
      <c r="AX262" s="36"/>
      <c r="AY262" s="36"/>
    </row>
    <row r="263" spans="1:51" s="7" customFormat="1" x14ac:dyDescent="0.25">
      <c r="A263" s="8"/>
      <c r="E263" s="8"/>
      <c r="I263" s="9"/>
      <c r="J263" s="9"/>
      <c r="L263" s="9"/>
      <c r="N263" s="9"/>
      <c r="P263" s="9"/>
      <c r="R263" s="10"/>
      <c r="S263" s="10"/>
      <c r="T263" s="10"/>
      <c r="U263" s="10"/>
      <c r="V263" s="10"/>
      <c r="AA263" s="10"/>
      <c r="AD263" s="10"/>
      <c r="AH263" s="8"/>
      <c r="AI263"/>
      <c r="AO263" s="57"/>
      <c r="AP263"/>
      <c r="AQ263" s="54"/>
      <c r="AR263" s="54"/>
      <c r="AT263"/>
      <c r="AU263" s="36"/>
      <c r="AV263" s="36"/>
      <c r="AW263" s="36"/>
      <c r="AX263" s="36"/>
      <c r="AY263" s="36"/>
    </row>
    <row r="264" spans="1:51" s="7" customFormat="1" x14ac:dyDescent="0.25">
      <c r="A264" s="8"/>
      <c r="E264" s="8"/>
      <c r="I264" s="9"/>
      <c r="J264" s="9"/>
      <c r="L264" s="9"/>
      <c r="N264" s="9"/>
      <c r="P264" s="9"/>
      <c r="R264" s="10"/>
      <c r="S264" s="10"/>
      <c r="T264" s="10"/>
      <c r="U264" s="10"/>
      <c r="V264" s="10"/>
      <c r="AA264" s="10"/>
      <c r="AD264" s="10"/>
      <c r="AH264" s="8"/>
      <c r="AI264"/>
      <c r="AO264" s="57"/>
      <c r="AP264"/>
      <c r="AQ264" s="54"/>
      <c r="AR264" s="54"/>
      <c r="AT264"/>
      <c r="AU264" s="36"/>
      <c r="AV264" s="36"/>
      <c r="AW264" s="36"/>
      <c r="AX264" s="36"/>
      <c r="AY264" s="36"/>
    </row>
    <row r="265" spans="1:51" s="7" customFormat="1" x14ac:dyDescent="0.25">
      <c r="A265" s="8"/>
      <c r="E265" s="8"/>
      <c r="I265" s="9"/>
      <c r="J265" s="9"/>
      <c r="L265" s="9"/>
      <c r="N265" s="9"/>
      <c r="P265" s="9"/>
      <c r="R265" s="10"/>
      <c r="S265" s="10"/>
      <c r="T265" s="10"/>
      <c r="U265" s="10"/>
      <c r="V265" s="10"/>
      <c r="AA265" s="10"/>
      <c r="AD265" s="10"/>
      <c r="AH265" s="8"/>
      <c r="AI265"/>
      <c r="AO265" s="57"/>
      <c r="AP265"/>
      <c r="AQ265" s="54"/>
      <c r="AR265" s="54"/>
      <c r="AT265"/>
      <c r="AU265" s="36"/>
      <c r="AV265" s="36"/>
      <c r="AW265" s="36"/>
      <c r="AX265" s="36"/>
      <c r="AY265" s="36"/>
    </row>
    <row r="266" spans="1:51" s="7" customFormat="1" x14ac:dyDescent="0.25">
      <c r="A266" s="8"/>
      <c r="E266" s="8"/>
      <c r="I266" s="9"/>
      <c r="J266" s="9"/>
      <c r="L266" s="9"/>
      <c r="N266" s="9"/>
      <c r="P266" s="9"/>
      <c r="R266" s="10"/>
      <c r="S266" s="10"/>
      <c r="T266" s="10"/>
      <c r="U266" s="10"/>
      <c r="V266" s="10"/>
      <c r="AA266" s="10"/>
      <c r="AD266" s="10"/>
      <c r="AH266" s="8"/>
      <c r="AI266"/>
      <c r="AO266" s="57"/>
      <c r="AP266"/>
      <c r="AQ266" s="54"/>
      <c r="AR266" s="54"/>
      <c r="AT266"/>
      <c r="AU266" s="36"/>
      <c r="AV266" s="36"/>
      <c r="AW266" s="36"/>
      <c r="AX266" s="36"/>
      <c r="AY266" s="36"/>
    </row>
    <row r="267" spans="1:51" s="7" customFormat="1" x14ac:dyDescent="0.25">
      <c r="A267" s="8"/>
      <c r="E267" s="8"/>
      <c r="I267" s="9"/>
      <c r="J267" s="9"/>
      <c r="L267" s="9"/>
      <c r="N267" s="9"/>
      <c r="P267" s="9"/>
      <c r="R267" s="10"/>
      <c r="S267" s="10"/>
      <c r="T267" s="10"/>
      <c r="U267" s="10"/>
      <c r="V267" s="10"/>
      <c r="AA267" s="10"/>
      <c r="AD267" s="10"/>
      <c r="AH267" s="8"/>
      <c r="AI267"/>
      <c r="AO267" s="57"/>
      <c r="AP267"/>
      <c r="AQ267" s="54"/>
      <c r="AR267" s="54"/>
      <c r="AT267"/>
      <c r="AU267" s="36"/>
      <c r="AV267" s="36"/>
      <c r="AW267" s="36"/>
      <c r="AX267" s="36"/>
      <c r="AY267" s="36"/>
    </row>
    <row r="268" spans="1:51" s="7" customFormat="1" x14ac:dyDescent="0.25">
      <c r="A268" s="8"/>
      <c r="E268" s="8"/>
      <c r="I268" s="9"/>
      <c r="J268" s="9"/>
      <c r="L268" s="9"/>
      <c r="N268" s="9"/>
      <c r="P268" s="9"/>
      <c r="R268" s="10"/>
      <c r="S268" s="10"/>
      <c r="T268" s="10"/>
      <c r="U268" s="10"/>
      <c r="V268" s="10"/>
      <c r="AA268" s="10"/>
      <c r="AD268" s="10"/>
      <c r="AH268" s="8"/>
      <c r="AI268"/>
      <c r="AO268" s="57"/>
      <c r="AP268"/>
      <c r="AQ268" s="54"/>
      <c r="AR268" s="54"/>
      <c r="AT268"/>
      <c r="AU268" s="36"/>
      <c r="AV268" s="36"/>
      <c r="AW268" s="36"/>
      <c r="AX268" s="36"/>
      <c r="AY268" s="36"/>
    </row>
    <row r="269" spans="1:51" s="7" customFormat="1" x14ac:dyDescent="0.25">
      <c r="A269" s="8"/>
      <c r="E269" s="8"/>
      <c r="I269" s="9"/>
      <c r="J269" s="9"/>
      <c r="L269" s="9"/>
      <c r="N269" s="9"/>
      <c r="P269" s="9"/>
      <c r="R269" s="10"/>
      <c r="S269" s="10"/>
      <c r="T269" s="10"/>
      <c r="U269" s="10"/>
      <c r="V269" s="10"/>
      <c r="AA269" s="10"/>
      <c r="AD269" s="10"/>
      <c r="AH269" s="8"/>
      <c r="AI269"/>
      <c r="AO269" s="57"/>
      <c r="AP269"/>
      <c r="AQ269" s="54"/>
      <c r="AR269" s="54"/>
      <c r="AT269"/>
      <c r="AU269" s="36"/>
      <c r="AV269" s="36"/>
      <c r="AW269" s="36"/>
      <c r="AX269" s="36"/>
      <c r="AY269" s="36"/>
    </row>
    <row r="270" spans="1:51" s="7" customFormat="1" x14ac:dyDescent="0.25">
      <c r="A270" s="8"/>
      <c r="E270" s="8"/>
      <c r="I270" s="9"/>
      <c r="J270" s="9"/>
      <c r="L270" s="9"/>
      <c r="N270" s="9"/>
      <c r="P270" s="9"/>
      <c r="R270" s="10"/>
      <c r="S270" s="10"/>
      <c r="T270" s="10"/>
      <c r="U270" s="10"/>
      <c r="V270" s="10"/>
      <c r="AA270" s="10"/>
      <c r="AD270" s="10"/>
      <c r="AH270" s="8"/>
      <c r="AI270"/>
      <c r="AO270" s="57"/>
      <c r="AP270"/>
      <c r="AQ270" s="54"/>
      <c r="AR270" s="54"/>
      <c r="AT270"/>
      <c r="AU270" s="36"/>
      <c r="AV270" s="36"/>
      <c r="AW270" s="36"/>
      <c r="AX270" s="36"/>
      <c r="AY270" s="36"/>
    </row>
    <row r="271" spans="1:51" s="7" customFormat="1" x14ac:dyDescent="0.25">
      <c r="A271" s="8"/>
      <c r="E271" s="8"/>
      <c r="I271" s="9"/>
      <c r="J271" s="9"/>
      <c r="L271" s="9"/>
      <c r="N271" s="9"/>
      <c r="P271" s="9"/>
      <c r="R271" s="10"/>
      <c r="S271" s="10"/>
      <c r="T271" s="10"/>
      <c r="U271" s="10"/>
      <c r="V271" s="10"/>
      <c r="AA271" s="10"/>
      <c r="AD271" s="10"/>
      <c r="AH271" s="8"/>
      <c r="AI271"/>
      <c r="AO271" s="57"/>
      <c r="AP271"/>
      <c r="AQ271" s="54"/>
      <c r="AR271" s="54"/>
      <c r="AT271"/>
      <c r="AU271" s="36"/>
      <c r="AV271" s="36"/>
      <c r="AW271" s="36"/>
      <c r="AX271" s="36"/>
      <c r="AY271" s="36"/>
    </row>
    <row r="272" spans="1:51" s="7" customFormat="1" x14ac:dyDescent="0.25">
      <c r="A272" s="8"/>
      <c r="E272" s="8"/>
      <c r="I272" s="9"/>
      <c r="J272" s="9"/>
      <c r="L272" s="9"/>
      <c r="N272" s="9"/>
      <c r="P272" s="9"/>
      <c r="R272" s="10"/>
      <c r="S272" s="10"/>
      <c r="T272" s="10"/>
      <c r="U272" s="10"/>
      <c r="V272" s="10"/>
      <c r="AA272" s="10"/>
      <c r="AD272" s="10"/>
      <c r="AH272" s="8"/>
      <c r="AI272"/>
      <c r="AO272" s="57"/>
      <c r="AP272"/>
      <c r="AQ272" s="54"/>
      <c r="AR272" s="54"/>
      <c r="AT272"/>
      <c r="AU272" s="36"/>
      <c r="AV272" s="36"/>
      <c r="AW272" s="36"/>
      <c r="AX272" s="36"/>
      <c r="AY272" s="36"/>
    </row>
    <row r="273" spans="1:51" s="7" customFormat="1" x14ac:dyDescent="0.25">
      <c r="A273" s="8"/>
      <c r="E273" s="8"/>
      <c r="I273" s="9"/>
      <c r="J273" s="9"/>
      <c r="L273" s="9"/>
      <c r="N273" s="9"/>
      <c r="P273" s="9"/>
      <c r="R273" s="10"/>
      <c r="S273" s="10"/>
      <c r="T273" s="10"/>
      <c r="U273" s="10"/>
      <c r="V273" s="10"/>
      <c r="AA273" s="10"/>
      <c r="AD273" s="10"/>
      <c r="AH273" s="8"/>
      <c r="AI273"/>
      <c r="AO273" s="57"/>
      <c r="AP273"/>
      <c r="AQ273" s="54"/>
      <c r="AR273" s="54"/>
      <c r="AT273"/>
      <c r="AU273" s="36"/>
      <c r="AV273" s="36"/>
      <c r="AW273" s="36"/>
      <c r="AX273" s="36"/>
      <c r="AY273" s="36"/>
    </row>
    <row r="274" spans="1:51" s="7" customFormat="1" x14ac:dyDescent="0.25">
      <c r="A274" s="8"/>
      <c r="E274" s="8"/>
      <c r="I274" s="9"/>
      <c r="J274" s="9"/>
      <c r="L274" s="9"/>
      <c r="N274" s="9"/>
      <c r="P274" s="9"/>
      <c r="R274" s="10"/>
      <c r="S274" s="10"/>
      <c r="T274" s="10"/>
      <c r="U274" s="10"/>
      <c r="V274" s="10"/>
      <c r="AA274" s="10"/>
      <c r="AD274" s="10"/>
      <c r="AH274" s="8"/>
      <c r="AI274"/>
      <c r="AO274" s="57"/>
      <c r="AP274"/>
      <c r="AQ274" s="54"/>
      <c r="AR274" s="54"/>
      <c r="AT274"/>
      <c r="AU274" s="36"/>
      <c r="AV274" s="36"/>
      <c r="AW274" s="36"/>
      <c r="AX274" s="36"/>
      <c r="AY274" s="36"/>
    </row>
    <row r="275" spans="1:51" s="7" customFormat="1" x14ac:dyDescent="0.25">
      <c r="A275" s="8"/>
      <c r="E275" s="8"/>
      <c r="I275" s="9"/>
      <c r="J275" s="9"/>
      <c r="L275" s="9"/>
      <c r="N275" s="9"/>
      <c r="P275" s="9"/>
      <c r="R275" s="10"/>
      <c r="S275" s="10"/>
      <c r="T275" s="10"/>
      <c r="U275" s="10"/>
      <c r="V275" s="10"/>
      <c r="AA275" s="10"/>
      <c r="AD275" s="10"/>
      <c r="AH275" s="8"/>
      <c r="AI275"/>
      <c r="AO275" s="57"/>
      <c r="AP275"/>
      <c r="AQ275" s="54"/>
      <c r="AR275" s="54"/>
      <c r="AT275"/>
      <c r="AU275" s="36"/>
      <c r="AV275" s="36"/>
      <c r="AW275" s="36"/>
      <c r="AX275" s="36"/>
      <c r="AY275" s="36"/>
    </row>
    <row r="276" spans="1:51" s="7" customFormat="1" x14ac:dyDescent="0.25">
      <c r="A276" s="8"/>
      <c r="E276" s="8"/>
      <c r="I276" s="9"/>
      <c r="J276" s="9"/>
      <c r="L276" s="9"/>
      <c r="N276" s="9"/>
      <c r="P276" s="9"/>
      <c r="R276" s="10"/>
      <c r="S276" s="10"/>
      <c r="T276" s="10"/>
      <c r="U276" s="10"/>
      <c r="V276" s="10"/>
      <c r="AA276" s="10"/>
      <c r="AD276" s="10"/>
      <c r="AH276" s="8"/>
      <c r="AI276"/>
      <c r="AO276" s="57"/>
      <c r="AP276"/>
      <c r="AQ276" s="54"/>
      <c r="AR276" s="54"/>
      <c r="AT276"/>
      <c r="AU276" s="36"/>
      <c r="AV276" s="36"/>
      <c r="AW276" s="36"/>
      <c r="AX276" s="36"/>
      <c r="AY276" s="36"/>
    </row>
    <row r="277" spans="1:51" s="7" customFormat="1" x14ac:dyDescent="0.25">
      <c r="A277" s="8"/>
      <c r="E277" s="8"/>
      <c r="I277" s="9"/>
      <c r="J277" s="9"/>
      <c r="L277" s="9"/>
      <c r="N277" s="9"/>
      <c r="P277" s="9"/>
      <c r="R277" s="10"/>
      <c r="S277" s="10"/>
      <c r="T277" s="10"/>
      <c r="U277" s="10"/>
      <c r="V277" s="10"/>
      <c r="AA277" s="10"/>
      <c r="AD277" s="10"/>
      <c r="AH277" s="8"/>
      <c r="AI277"/>
      <c r="AO277" s="57"/>
      <c r="AP277"/>
      <c r="AQ277" s="54"/>
      <c r="AR277" s="54"/>
      <c r="AT277"/>
      <c r="AU277" s="36"/>
      <c r="AV277" s="36"/>
      <c r="AW277" s="36"/>
      <c r="AX277" s="36"/>
      <c r="AY277" s="36"/>
    </row>
    <row r="278" spans="1:51" s="7" customFormat="1" x14ac:dyDescent="0.25">
      <c r="A278" s="8"/>
      <c r="E278" s="8"/>
      <c r="I278" s="9"/>
      <c r="J278" s="9"/>
      <c r="L278" s="9"/>
      <c r="N278" s="9"/>
      <c r="P278" s="9"/>
      <c r="R278" s="10"/>
      <c r="S278" s="10"/>
      <c r="T278" s="10"/>
      <c r="U278" s="10"/>
      <c r="V278" s="10"/>
      <c r="AA278" s="10"/>
      <c r="AD278" s="10"/>
      <c r="AH278" s="8"/>
      <c r="AI278"/>
      <c r="AO278" s="57"/>
      <c r="AP278"/>
      <c r="AQ278" s="54"/>
      <c r="AR278" s="54"/>
      <c r="AT278"/>
      <c r="AU278" s="36"/>
      <c r="AV278" s="36"/>
      <c r="AW278" s="36"/>
      <c r="AX278" s="36"/>
      <c r="AY278" s="36"/>
    </row>
    <row r="279" spans="1:51" s="7" customFormat="1" x14ac:dyDescent="0.25">
      <c r="A279" s="8"/>
      <c r="E279" s="8"/>
      <c r="I279" s="9"/>
      <c r="J279" s="9"/>
      <c r="L279" s="9"/>
      <c r="N279" s="9"/>
      <c r="P279" s="9"/>
      <c r="R279" s="10"/>
      <c r="S279" s="10"/>
      <c r="T279" s="10"/>
      <c r="U279" s="10"/>
      <c r="V279" s="10"/>
      <c r="AA279" s="10"/>
      <c r="AD279" s="10"/>
      <c r="AH279" s="8"/>
      <c r="AI279"/>
      <c r="AO279" s="57"/>
      <c r="AP279"/>
      <c r="AQ279" s="54"/>
      <c r="AR279" s="54"/>
      <c r="AT279"/>
      <c r="AU279" s="36"/>
      <c r="AV279" s="36"/>
      <c r="AW279" s="36"/>
      <c r="AX279" s="36"/>
      <c r="AY279" s="36"/>
    </row>
    <row r="280" spans="1:51" s="7" customFormat="1" x14ac:dyDescent="0.25">
      <c r="A280" s="8"/>
      <c r="E280" s="8"/>
      <c r="I280" s="9"/>
      <c r="J280" s="9"/>
      <c r="L280" s="9"/>
      <c r="N280" s="9"/>
      <c r="P280" s="9"/>
      <c r="R280" s="10"/>
      <c r="S280" s="10"/>
      <c r="T280" s="10"/>
      <c r="U280" s="10"/>
      <c r="V280" s="10"/>
      <c r="AA280" s="10"/>
      <c r="AD280" s="10"/>
      <c r="AH280" s="8"/>
      <c r="AI280"/>
      <c r="AO280" s="57"/>
      <c r="AP280"/>
      <c r="AQ280" s="54"/>
      <c r="AR280" s="54"/>
      <c r="AT280"/>
      <c r="AU280" s="36"/>
      <c r="AV280" s="36"/>
      <c r="AW280" s="36"/>
      <c r="AX280" s="36"/>
      <c r="AY280" s="36"/>
    </row>
    <row r="281" spans="1:51" s="7" customFormat="1" x14ac:dyDescent="0.25">
      <c r="A281" s="8"/>
      <c r="E281" s="8"/>
      <c r="I281" s="9"/>
      <c r="J281" s="9"/>
      <c r="L281" s="9"/>
      <c r="N281" s="9"/>
      <c r="P281" s="9"/>
      <c r="R281" s="10"/>
      <c r="S281" s="10"/>
      <c r="T281" s="10"/>
      <c r="U281" s="10"/>
      <c r="V281" s="10"/>
      <c r="AA281" s="10"/>
      <c r="AD281" s="10"/>
      <c r="AH281" s="8"/>
      <c r="AI281"/>
      <c r="AO281" s="57"/>
      <c r="AP281"/>
      <c r="AQ281" s="54"/>
      <c r="AR281" s="54"/>
      <c r="AT281"/>
      <c r="AU281" s="36"/>
      <c r="AV281" s="36"/>
      <c r="AW281" s="36"/>
      <c r="AX281" s="36"/>
      <c r="AY281" s="36"/>
    </row>
    <row r="282" spans="1:51" s="7" customFormat="1" x14ac:dyDescent="0.25">
      <c r="A282" s="8"/>
      <c r="E282" s="8"/>
      <c r="I282" s="9"/>
      <c r="J282" s="9"/>
      <c r="L282" s="9"/>
      <c r="N282" s="9"/>
      <c r="P282" s="9"/>
      <c r="R282" s="10"/>
      <c r="S282" s="10"/>
      <c r="T282" s="10"/>
      <c r="U282" s="10"/>
      <c r="V282" s="10"/>
      <c r="AA282" s="10"/>
      <c r="AD282" s="10"/>
      <c r="AH282" s="8"/>
      <c r="AI282"/>
      <c r="AO282" s="57"/>
      <c r="AP282"/>
      <c r="AQ282" s="54"/>
      <c r="AR282" s="54"/>
      <c r="AT282"/>
      <c r="AU282" s="36"/>
      <c r="AV282" s="36"/>
      <c r="AW282" s="36"/>
      <c r="AX282" s="36"/>
      <c r="AY282" s="36"/>
    </row>
    <row r="283" spans="1:51" s="7" customFormat="1" x14ac:dyDescent="0.25">
      <c r="A283" s="8"/>
      <c r="E283" s="8"/>
      <c r="I283" s="9"/>
      <c r="J283" s="9"/>
      <c r="L283" s="9"/>
      <c r="N283" s="9"/>
      <c r="P283" s="9"/>
      <c r="R283" s="10"/>
      <c r="S283" s="10"/>
      <c r="T283" s="10"/>
      <c r="U283" s="10"/>
      <c r="V283" s="10"/>
      <c r="AA283" s="10"/>
      <c r="AD283" s="10"/>
      <c r="AH283" s="8"/>
      <c r="AI283"/>
      <c r="AO283" s="57"/>
      <c r="AP283"/>
      <c r="AQ283" s="54"/>
      <c r="AR283" s="54"/>
      <c r="AT283"/>
      <c r="AU283" s="36"/>
      <c r="AV283" s="36"/>
      <c r="AW283" s="36"/>
      <c r="AX283" s="36"/>
      <c r="AY283" s="36"/>
    </row>
    <row r="284" spans="1:51" s="7" customFormat="1" x14ac:dyDescent="0.25">
      <c r="A284" s="8"/>
      <c r="E284" s="8"/>
      <c r="I284" s="9"/>
      <c r="J284" s="9"/>
      <c r="L284" s="9"/>
      <c r="N284" s="9"/>
      <c r="P284" s="9"/>
      <c r="R284" s="10"/>
      <c r="S284" s="10"/>
      <c r="T284" s="10"/>
      <c r="U284" s="10"/>
      <c r="V284" s="10"/>
      <c r="AA284" s="10"/>
      <c r="AD284" s="10"/>
      <c r="AH284" s="8"/>
      <c r="AI284"/>
      <c r="AO284" s="57"/>
      <c r="AP284"/>
      <c r="AQ284" s="54"/>
      <c r="AR284" s="54"/>
      <c r="AT284"/>
      <c r="AU284" s="36"/>
      <c r="AV284" s="36"/>
      <c r="AW284" s="36"/>
      <c r="AX284" s="36"/>
      <c r="AY284" s="36"/>
    </row>
    <row r="285" spans="1:51" s="7" customFormat="1" x14ac:dyDescent="0.25">
      <c r="A285" s="8"/>
      <c r="E285" s="8"/>
      <c r="I285" s="9"/>
      <c r="J285" s="9"/>
      <c r="L285" s="9"/>
      <c r="N285" s="9"/>
      <c r="P285" s="9"/>
      <c r="R285" s="10"/>
      <c r="S285" s="10"/>
      <c r="T285" s="10"/>
      <c r="U285" s="10"/>
      <c r="V285" s="10"/>
      <c r="AA285" s="10"/>
      <c r="AD285" s="10"/>
      <c r="AH285" s="8"/>
      <c r="AI285"/>
      <c r="AO285" s="57"/>
      <c r="AP285"/>
      <c r="AQ285" s="54"/>
      <c r="AR285" s="54"/>
      <c r="AT285"/>
      <c r="AU285" s="36"/>
      <c r="AV285" s="36"/>
      <c r="AW285" s="36"/>
      <c r="AX285" s="36"/>
      <c r="AY285" s="36"/>
    </row>
    <row r="286" spans="1:51" s="7" customFormat="1" x14ac:dyDescent="0.25">
      <c r="A286" s="8"/>
      <c r="E286" s="8"/>
      <c r="I286" s="9"/>
      <c r="J286" s="9"/>
      <c r="L286" s="9"/>
      <c r="N286" s="9"/>
      <c r="P286" s="9"/>
      <c r="R286" s="10"/>
      <c r="S286" s="10"/>
      <c r="T286" s="10"/>
      <c r="U286" s="10"/>
      <c r="V286" s="10"/>
      <c r="AA286" s="10"/>
      <c r="AD286" s="10"/>
      <c r="AH286" s="8"/>
      <c r="AI286"/>
      <c r="AO286" s="57"/>
      <c r="AP286"/>
      <c r="AQ286" s="54"/>
      <c r="AR286" s="54"/>
      <c r="AT286"/>
      <c r="AU286" s="36"/>
      <c r="AV286" s="36"/>
      <c r="AW286" s="36"/>
      <c r="AX286" s="36"/>
      <c r="AY286" s="36"/>
    </row>
    <row r="287" spans="1:51" s="7" customFormat="1" x14ac:dyDescent="0.25">
      <c r="A287" s="8"/>
      <c r="E287" s="8"/>
      <c r="I287" s="9"/>
      <c r="J287" s="9"/>
      <c r="L287" s="9"/>
      <c r="N287" s="9"/>
      <c r="P287" s="9"/>
      <c r="R287" s="10"/>
      <c r="S287" s="10"/>
      <c r="T287" s="10"/>
      <c r="U287" s="10"/>
      <c r="V287" s="10"/>
      <c r="AA287" s="10"/>
      <c r="AD287" s="10"/>
      <c r="AH287" s="8"/>
      <c r="AI287"/>
      <c r="AO287" s="57"/>
      <c r="AP287"/>
      <c r="AQ287" s="54"/>
      <c r="AR287" s="54"/>
      <c r="AT287"/>
      <c r="AU287" s="36"/>
      <c r="AV287" s="36"/>
      <c r="AW287" s="36"/>
      <c r="AX287" s="36"/>
      <c r="AY287" s="36"/>
    </row>
    <row r="288" spans="1:51" s="7" customFormat="1" x14ac:dyDescent="0.25">
      <c r="A288" s="8"/>
      <c r="E288" s="8"/>
      <c r="I288" s="9"/>
      <c r="J288" s="9"/>
      <c r="L288" s="9"/>
      <c r="N288" s="9"/>
      <c r="P288" s="9"/>
      <c r="R288" s="10"/>
      <c r="S288" s="10"/>
      <c r="T288" s="10"/>
      <c r="U288" s="10"/>
      <c r="V288" s="10"/>
      <c r="AA288" s="10"/>
      <c r="AD288" s="10"/>
      <c r="AH288" s="8"/>
      <c r="AI288"/>
      <c r="AO288" s="57"/>
      <c r="AP288"/>
      <c r="AQ288" s="54"/>
      <c r="AR288" s="54"/>
      <c r="AT288"/>
      <c r="AU288" s="36"/>
      <c r="AV288" s="36"/>
      <c r="AW288" s="36"/>
      <c r="AX288" s="36"/>
      <c r="AY288" s="36"/>
    </row>
    <row r="289" spans="1:51" s="7" customFormat="1" x14ac:dyDescent="0.25">
      <c r="A289" s="8"/>
      <c r="E289" s="8"/>
      <c r="I289" s="9"/>
      <c r="J289" s="9"/>
      <c r="L289" s="9"/>
      <c r="N289" s="9"/>
      <c r="P289" s="9"/>
      <c r="R289" s="10"/>
      <c r="S289" s="10"/>
      <c r="T289" s="10"/>
      <c r="U289" s="10"/>
      <c r="V289" s="10"/>
      <c r="AA289" s="10"/>
      <c r="AD289" s="10"/>
      <c r="AH289" s="8"/>
      <c r="AI289"/>
      <c r="AO289" s="57"/>
      <c r="AP289"/>
      <c r="AQ289" s="54"/>
      <c r="AR289" s="54"/>
      <c r="AT289"/>
      <c r="AU289" s="36"/>
      <c r="AV289" s="36"/>
      <c r="AW289" s="36"/>
      <c r="AX289" s="36"/>
      <c r="AY289" s="36"/>
    </row>
    <row r="290" spans="1:51" s="7" customFormat="1" x14ac:dyDescent="0.25">
      <c r="A290" s="8"/>
      <c r="E290" s="8"/>
      <c r="I290" s="9"/>
      <c r="J290" s="9"/>
      <c r="L290" s="9"/>
      <c r="N290" s="9"/>
      <c r="P290" s="9"/>
      <c r="R290" s="10"/>
      <c r="S290" s="10"/>
      <c r="T290" s="10"/>
      <c r="U290" s="10"/>
      <c r="V290" s="10"/>
      <c r="AA290" s="10"/>
      <c r="AD290" s="10"/>
      <c r="AH290" s="8"/>
      <c r="AI290"/>
      <c r="AO290" s="57"/>
      <c r="AP290"/>
      <c r="AQ290" s="54"/>
      <c r="AR290" s="54"/>
      <c r="AT290"/>
      <c r="AU290" s="36"/>
      <c r="AV290" s="36"/>
      <c r="AW290" s="36"/>
      <c r="AX290" s="36"/>
      <c r="AY290" s="36"/>
    </row>
    <row r="291" spans="1:51" s="7" customFormat="1" x14ac:dyDescent="0.25">
      <c r="A291" s="8"/>
      <c r="E291" s="8"/>
      <c r="I291" s="9"/>
      <c r="J291" s="9"/>
      <c r="L291" s="9"/>
      <c r="N291" s="9"/>
      <c r="P291" s="9"/>
      <c r="R291" s="10"/>
      <c r="S291" s="10"/>
      <c r="T291" s="10"/>
      <c r="U291" s="10"/>
      <c r="V291" s="10"/>
      <c r="AA291" s="10"/>
      <c r="AD291" s="10"/>
      <c r="AH291" s="8"/>
      <c r="AI291"/>
      <c r="AO291" s="57"/>
      <c r="AP291"/>
      <c r="AQ291" s="54"/>
      <c r="AR291" s="54"/>
      <c r="AT291"/>
      <c r="AU291" s="36"/>
      <c r="AV291" s="36"/>
      <c r="AW291" s="36"/>
      <c r="AX291" s="36"/>
      <c r="AY291" s="36"/>
    </row>
    <row r="292" spans="1:51" s="7" customFormat="1" x14ac:dyDescent="0.25">
      <c r="A292" s="8"/>
      <c r="E292" s="8"/>
      <c r="I292" s="9"/>
      <c r="J292" s="9"/>
      <c r="L292" s="9"/>
      <c r="N292" s="9"/>
      <c r="P292" s="9"/>
      <c r="R292" s="10"/>
      <c r="S292" s="10"/>
      <c r="T292" s="10"/>
      <c r="U292" s="10"/>
      <c r="V292" s="10"/>
      <c r="AA292" s="10"/>
      <c r="AD292" s="10"/>
      <c r="AH292" s="8"/>
      <c r="AI292"/>
      <c r="AO292" s="57"/>
      <c r="AP292"/>
      <c r="AQ292" s="54"/>
      <c r="AR292" s="54"/>
      <c r="AT292"/>
      <c r="AU292" s="36"/>
      <c r="AV292" s="36"/>
      <c r="AW292" s="36"/>
      <c r="AX292" s="36"/>
      <c r="AY292" s="36"/>
    </row>
    <row r="293" spans="1:51" s="7" customFormat="1" x14ac:dyDescent="0.25">
      <c r="A293" s="8"/>
      <c r="E293" s="8"/>
      <c r="I293" s="9"/>
      <c r="J293" s="9"/>
      <c r="L293" s="9"/>
      <c r="N293" s="9"/>
      <c r="P293" s="9"/>
      <c r="R293" s="10"/>
      <c r="S293" s="10"/>
      <c r="T293" s="10"/>
      <c r="U293" s="10"/>
      <c r="V293" s="10"/>
      <c r="AA293" s="10"/>
      <c r="AD293" s="10"/>
      <c r="AH293" s="8"/>
      <c r="AI293"/>
      <c r="AO293" s="57"/>
      <c r="AP293"/>
      <c r="AQ293" s="54"/>
      <c r="AR293" s="54"/>
      <c r="AT293"/>
      <c r="AU293" s="36"/>
      <c r="AV293" s="36"/>
      <c r="AW293" s="36"/>
      <c r="AX293" s="36"/>
      <c r="AY293" s="36"/>
    </row>
    <row r="294" spans="1:51" s="7" customFormat="1" x14ac:dyDescent="0.25">
      <c r="A294" s="8"/>
      <c r="E294" s="8"/>
      <c r="I294" s="9"/>
      <c r="J294" s="9"/>
      <c r="L294" s="9"/>
      <c r="N294" s="9"/>
      <c r="P294" s="9"/>
      <c r="R294" s="10"/>
      <c r="S294" s="10"/>
      <c r="T294" s="10"/>
      <c r="U294" s="10"/>
      <c r="V294" s="10"/>
      <c r="AA294" s="10"/>
      <c r="AD294" s="10"/>
      <c r="AH294" s="8"/>
      <c r="AI294"/>
      <c r="AO294" s="57"/>
      <c r="AP294"/>
      <c r="AQ294" s="54"/>
      <c r="AR294" s="54"/>
      <c r="AT294"/>
      <c r="AU294" s="36"/>
      <c r="AV294" s="36"/>
      <c r="AW294" s="36"/>
      <c r="AX294" s="36"/>
      <c r="AY294" s="36"/>
    </row>
    <row r="295" spans="1:51" s="7" customFormat="1" x14ac:dyDescent="0.25">
      <c r="A295" s="8"/>
      <c r="E295" s="8"/>
      <c r="I295" s="9"/>
      <c r="J295" s="9"/>
      <c r="L295" s="9"/>
      <c r="N295" s="9"/>
      <c r="P295" s="9"/>
      <c r="R295" s="10"/>
      <c r="S295" s="10"/>
      <c r="T295" s="10"/>
      <c r="U295" s="10"/>
      <c r="V295" s="10"/>
      <c r="AA295" s="10"/>
      <c r="AD295" s="10"/>
      <c r="AH295" s="8"/>
      <c r="AI295"/>
      <c r="AO295" s="57"/>
      <c r="AP295"/>
      <c r="AQ295" s="54"/>
      <c r="AR295" s="54"/>
      <c r="AT295"/>
      <c r="AU295" s="36"/>
      <c r="AV295" s="36"/>
      <c r="AW295" s="36"/>
      <c r="AX295" s="36"/>
      <c r="AY295" s="36"/>
    </row>
    <row r="296" spans="1:51" s="7" customFormat="1" x14ac:dyDescent="0.25">
      <c r="A296" s="8"/>
      <c r="E296" s="8"/>
      <c r="I296" s="9"/>
      <c r="J296" s="9"/>
      <c r="L296" s="9"/>
      <c r="N296" s="9"/>
      <c r="P296" s="9"/>
      <c r="R296" s="10"/>
      <c r="S296" s="10"/>
      <c r="T296" s="10"/>
      <c r="U296" s="10"/>
      <c r="V296" s="10"/>
      <c r="AA296" s="10"/>
      <c r="AD296" s="10"/>
      <c r="AH296" s="8"/>
      <c r="AI296"/>
      <c r="AO296" s="57"/>
      <c r="AP296"/>
      <c r="AQ296" s="54"/>
      <c r="AR296" s="54"/>
      <c r="AT296"/>
      <c r="AU296" s="36"/>
      <c r="AV296" s="36"/>
      <c r="AW296" s="36"/>
      <c r="AX296" s="36"/>
      <c r="AY296" s="36"/>
    </row>
    <row r="297" spans="1:51" s="7" customFormat="1" x14ac:dyDescent="0.25">
      <c r="A297" s="8"/>
      <c r="E297" s="8"/>
      <c r="I297" s="9"/>
      <c r="J297" s="9"/>
      <c r="L297" s="9"/>
      <c r="N297" s="9"/>
      <c r="P297" s="9"/>
      <c r="R297" s="10"/>
      <c r="S297" s="10"/>
      <c r="T297" s="10"/>
      <c r="U297" s="10"/>
      <c r="V297" s="10"/>
      <c r="AA297" s="10"/>
      <c r="AD297" s="10"/>
      <c r="AH297" s="8"/>
      <c r="AI297"/>
      <c r="AO297" s="57"/>
      <c r="AP297"/>
      <c r="AQ297" s="54"/>
      <c r="AR297" s="54"/>
      <c r="AT297"/>
      <c r="AU297" s="36"/>
      <c r="AV297" s="36"/>
      <c r="AW297" s="36"/>
      <c r="AX297" s="36"/>
      <c r="AY297" s="36"/>
    </row>
    <row r="298" spans="1:51" s="7" customFormat="1" x14ac:dyDescent="0.25">
      <c r="A298" s="8"/>
      <c r="E298" s="8"/>
      <c r="I298" s="9"/>
      <c r="J298" s="9"/>
      <c r="L298" s="9"/>
      <c r="N298" s="9"/>
      <c r="P298" s="9"/>
      <c r="R298" s="10"/>
      <c r="S298" s="10"/>
      <c r="T298" s="10"/>
      <c r="U298" s="10"/>
      <c r="V298" s="10"/>
      <c r="AA298" s="10"/>
      <c r="AD298" s="10"/>
      <c r="AH298" s="8"/>
      <c r="AI298"/>
      <c r="AO298" s="57"/>
      <c r="AP298"/>
      <c r="AQ298" s="54"/>
      <c r="AR298" s="54"/>
      <c r="AT298"/>
      <c r="AU298" s="36"/>
      <c r="AV298" s="36"/>
      <c r="AW298" s="36"/>
      <c r="AX298" s="36"/>
      <c r="AY298" s="36"/>
    </row>
    <row r="299" spans="1:51" s="7" customFormat="1" x14ac:dyDescent="0.25">
      <c r="A299" s="8"/>
      <c r="E299" s="8"/>
      <c r="I299" s="9"/>
      <c r="J299" s="9"/>
      <c r="L299" s="9"/>
      <c r="N299" s="9"/>
      <c r="P299" s="9"/>
      <c r="R299" s="10"/>
      <c r="S299" s="10"/>
      <c r="T299" s="10"/>
      <c r="U299" s="10"/>
      <c r="V299" s="10"/>
      <c r="AA299" s="10"/>
      <c r="AD299" s="10"/>
      <c r="AH299" s="8"/>
      <c r="AI299"/>
      <c r="AO299" s="57"/>
      <c r="AP299"/>
      <c r="AQ299" s="54"/>
      <c r="AR299" s="54"/>
      <c r="AT299"/>
      <c r="AU299" s="36"/>
      <c r="AV299" s="36"/>
      <c r="AW299" s="36"/>
      <c r="AX299" s="36"/>
      <c r="AY299" s="36"/>
    </row>
    <row r="300" spans="1:51" s="7" customFormat="1" x14ac:dyDescent="0.25">
      <c r="A300" s="8"/>
      <c r="E300" s="8"/>
      <c r="I300" s="9"/>
      <c r="J300" s="9"/>
      <c r="L300" s="9"/>
      <c r="N300" s="9"/>
      <c r="P300" s="9"/>
      <c r="R300" s="10"/>
      <c r="S300" s="10"/>
      <c r="T300" s="10"/>
      <c r="U300" s="10"/>
      <c r="V300" s="10"/>
      <c r="AA300" s="10"/>
      <c r="AD300" s="10"/>
      <c r="AH300" s="8"/>
      <c r="AI300"/>
      <c r="AO300" s="57"/>
      <c r="AP300"/>
      <c r="AQ300" s="54"/>
      <c r="AR300" s="54"/>
      <c r="AT300"/>
      <c r="AU300" s="36"/>
      <c r="AV300" s="36"/>
      <c r="AW300" s="36"/>
      <c r="AX300" s="36"/>
      <c r="AY300" s="36"/>
    </row>
    <row r="301" spans="1:51" s="7" customFormat="1" x14ac:dyDescent="0.25">
      <c r="A301" s="8"/>
      <c r="E301" s="8"/>
      <c r="I301" s="9"/>
      <c r="J301" s="9"/>
      <c r="L301" s="9"/>
      <c r="N301" s="9"/>
      <c r="P301" s="9"/>
      <c r="R301" s="10"/>
      <c r="S301" s="10"/>
      <c r="T301" s="10"/>
      <c r="U301" s="10"/>
      <c r="V301" s="10"/>
      <c r="AA301" s="10"/>
      <c r="AD301" s="10"/>
      <c r="AH301" s="8"/>
      <c r="AI301"/>
      <c r="AO301" s="57"/>
      <c r="AP301"/>
      <c r="AQ301" s="54"/>
      <c r="AR301" s="54"/>
      <c r="AT301"/>
      <c r="AU301" s="36"/>
      <c r="AV301" s="36"/>
      <c r="AW301" s="36"/>
      <c r="AX301" s="36"/>
      <c r="AY301" s="36"/>
    </row>
    <row r="302" spans="1:51" s="7" customFormat="1" x14ac:dyDescent="0.25">
      <c r="A302" s="8"/>
      <c r="E302" s="8"/>
      <c r="I302" s="9"/>
      <c r="J302" s="9"/>
      <c r="L302" s="9"/>
      <c r="N302" s="9"/>
      <c r="P302" s="9"/>
      <c r="R302" s="10"/>
      <c r="S302" s="10"/>
      <c r="T302" s="10"/>
      <c r="U302" s="10"/>
      <c r="V302" s="10"/>
      <c r="AA302" s="10"/>
      <c r="AD302" s="10"/>
      <c r="AH302" s="8"/>
      <c r="AI302"/>
      <c r="AO302" s="57"/>
      <c r="AP302"/>
      <c r="AQ302" s="54"/>
      <c r="AR302" s="54"/>
      <c r="AT302"/>
      <c r="AU302" s="36"/>
      <c r="AV302" s="36"/>
      <c r="AW302" s="36"/>
      <c r="AX302" s="36"/>
      <c r="AY302" s="36"/>
    </row>
    <row r="303" spans="1:51" s="7" customFormat="1" x14ac:dyDescent="0.25">
      <c r="A303" s="8"/>
      <c r="E303" s="8"/>
      <c r="I303" s="9"/>
      <c r="J303" s="9"/>
      <c r="L303" s="9"/>
      <c r="N303" s="9"/>
      <c r="P303" s="9"/>
      <c r="R303" s="10"/>
      <c r="S303" s="10"/>
      <c r="T303" s="10"/>
      <c r="U303" s="10"/>
      <c r="V303" s="10"/>
      <c r="AA303" s="10"/>
      <c r="AD303" s="10"/>
      <c r="AH303" s="8"/>
      <c r="AI303"/>
      <c r="AO303" s="57"/>
      <c r="AP303"/>
      <c r="AQ303" s="54"/>
      <c r="AR303" s="54"/>
      <c r="AT303"/>
      <c r="AU303" s="36"/>
      <c r="AV303" s="36"/>
      <c r="AW303" s="36"/>
      <c r="AX303" s="36"/>
      <c r="AY303" s="36"/>
    </row>
    <row r="304" spans="1:51" s="7" customFormat="1" x14ac:dyDescent="0.25">
      <c r="A304" s="8"/>
      <c r="E304" s="8"/>
      <c r="I304" s="9"/>
      <c r="J304" s="9"/>
      <c r="L304" s="9"/>
      <c r="N304" s="9"/>
      <c r="P304" s="9"/>
      <c r="R304" s="10"/>
      <c r="S304" s="10"/>
      <c r="T304" s="10"/>
      <c r="U304" s="10"/>
      <c r="V304" s="10"/>
      <c r="AA304" s="10"/>
      <c r="AD304" s="10"/>
      <c r="AH304" s="8"/>
      <c r="AI304"/>
      <c r="AO304" s="57"/>
      <c r="AP304"/>
      <c r="AQ304" s="54"/>
      <c r="AR304" s="54"/>
      <c r="AT304"/>
      <c r="AU304" s="36"/>
      <c r="AV304" s="36"/>
      <c r="AW304" s="36"/>
      <c r="AX304" s="36"/>
      <c r="AY304" s="36"/>
    </row>
    <row r="305" spans="1:51" s="7" customFormat="1" x14ac:dyDescent="0.25">
      <c r="A305" s="8"/>
      <c r="E305" s="8"/>
      <c r="I305" s="9"/>
      <c r="J305" s="9"/>
      <c r="L305" s="9"/>
      <c r="N305" s="9"/>
      <c r="P305" s="9"/>
      <c r="R305" s="10"/>
      <c r="S305" s="10"/>
      <c r="T305" s="10"/>
      <c r="U305" s="10"/>
      <c r="V305" s="10"/>
      <c r="AA305" s="10"/>
      <c r="AD305" s="10"/>
      <c r="AH305" s="8"/>
      <c r="AI305"/>
      <c r="AO305" s="57"/>
      <c r="AP305"/>
      <c r="AQ305" s="54"/>
      <c r="AR305" s="54"/>
      <c r="AT305"/>
      <c r="AU305" s="36"/>
      <c r="AV305" s="36"/>
      <c r="AW305" s="36"/>
      <c r="AX305" s="36"/>
      <c r="AY305" s="36"/>
    </row>
    <row r="306" spans="1:51" s="7" customFormat="1" x14ac:dyDescent="0.25">
      <c r="A306" s="8"/>
      <c r="E306" s="8"/>
      <c r="I306" s="9"/>
      <c r="J306" s="9"/>
      <c r="L306" s="9"/>
      <c r="N306" s="9"/>
      <c r="P306" s="9"/>
      <c r="R306" s="10"/>
      <c r="S306" s="10"/>
      <c r="T306" s="10"/>
      <c r="U306" s="10"/>
      <c r="V306" s="10"/>
      <c r="AA306" s="10"/>
      <c r="AD306" s="10"/>
      <c r="AH306" s="8"/>
      <c r="AI306"/>
      <c r="AO306" s="57"/>
      <c r="AP306"/>
      <c r="AQ306" s="54"/>
      <c r="AR306" s="54"/>
      <c r="AT306"/>
      <c r="AU306" s="36"/>
      <c r="AV306" s="36"/>
      <c r="AW306" s="36"/>
      <c r="AX306" s="36"/>
      <c r="AY306" s="36"/>
    </row>
    <row r="307" spans="1:51" s="7" customFormat="1" x14ac:dyDescent="0.25">
      <c r="A307" s="8"/>
      <c r="E307" s="8"/>
      <c r="I307" s="9"/>
      <c r="J307" s="9"/>
      <c r="L307" s="9"/>
      <c r="N307" s="9"/>
      <c r="P307" s="9"/>
      <c r="R307" s="10"/>
      <c r="S307" s="10"/>
      <c r="T307" s="10"/>
      <c r="U307" s="10"/>
      <c r="V307" s="10"/>
      <c r="AA307" s="10"/>
      <c r="AD307" s="10"/>
      <c r="AH307" s="8"/>
      <c r="AI307"/>
      <c r="AO307" s="57"/>
      <c r="AP307"/>
      <c r="AQ307" s="54"/>
      <c r="AR307" s="54"/>
      <c r="AT307"/>
      <c r="AU307" s="36"/>
      <c r="AV307" s="36"/>
      <c r="AW307" s="36"/>
      <c r="AX307" s="36"/>
      <c r="AY307" s="36"/>
    </row>
    <row r="308" spans="1:51" s="7" customFormat="1" x14ac:dyDescent="0.25">
      <c r="A308" s="8"/>
      <c r="E308" s="8"/>
      <c r="I308" s="9"/>
      <c r="J308" s="9"/>
      <c r="L308" s="9"/>
      <c r="N308" s="9"/>
      <c r="P308" s="9"/>
      <c r="R308" s="10"/>
      <c r="S308" s="10"/>
      <c r="T308" s="10"/>
      <c r="U308" s="10"/>
      <c r="V308" s="10"/>
      <c r="AA308" s="10"/>
      <c r="AD308" s="10"/>
      <c r="AH308" s="8"/>
      <c r="AI308"/>
      <c r="AO308" s="57"/>
      <c r="AP308"/>
      <c r="AQ308" s="54"/>
      <c r="AR308" s="54"/>
      <c r="AT308"/>
      <c r="AU308" s="36"/>
      <c r="AV308" s="36"/>
      <c r="AW308" s="36"/>
      <c r="AX308" s="36"/>
      <c r="AY308" s="36"/>
    </row>
    <row r="309" spans="1:51" s="7" customFormat="1" x14ac:dyDescent="0.25">
      <c r="A309" s="8"/>
      <c r="E309" s="8"/>
      <c r="I309" s="9"/>
      <c r="J309" s="9"/>
      <c r="L309" s="9"/>
      <c r="N309" s="9"/>
      <c r="P309" s="9"/>
      <c r="R309" s="10"/>
      <c r="S309" s="10"/>
      <c r="T309" s="10"/>
      <c r="U309" s="10"/>
      <c r="V309" s="10"/>
      <c r="AA309" s="10"/>
      <c r="AD309" s="10"/>
      <c r="AH309" s="8"/>
      <c r="AI309"/>
      <c r="AO309" s="57"/>
      <c r="AP309"/>
      <c r="AQ309" s="54"/>
      <c r="AR309" s="54"/>
      <c r="AT309"/>
      <c r="AU309" s="36"/>
      <c r="AV309" s="36"/>
      <c r="AW309" s="36"/>
      <c r="AX309" s="36"/>
      <c r="AY309" s="36"/>
    </row>
    <row r="310" spans="1:51" s="7" customFormat="1" x14ac:dyDescent="0.25">
      <c r="A310" s="8"/>
      <c r="E310" s="8"/>
      <c r="I310" s="9"/>
      <c r="J310" s="9"/>
      <c r="L310" s="9"/>
      <c r="N310" s="9"/>
      <c r="P310" s="9"/>
      <c r="R310" s="10"/>
      <c r="S310" s="10"/>
      <c r="T310" s="10"/>
      <c r="U310" s="10"/>
      <c r="V310" s="10"/>
      <c r="AA310" s="10"/>
      <c r="AD310" s="10"/>
      <c r="AH310" s="8"/>
      <c r="AI310"/>
      <c r="AO310" s="57"/>
      <c r="AP310"/>
      <c r="AQ310" s="54"/>
      <c r="AR310" s="54"/>
      <c r="AT310"/>
      <c r="AU310" s="36"/>
      <c r="AV310" s="36"/>
      <c r="AW310" s="36"/>
      <c r="AX310" s="36"/>
      <c r="AY310" s="36"/>
    </row>
    <row r="311" spans="1:51" s="7" customFormat="1" x14ac:dyDescent="0.25">
      <c r="A311" s="8"/>
      <c r="E311" s="8"/>
      <c r="I311" s="9"/>
      <c r="J311" s="9"/>
      <c r="L311" s="9"/>
      <c r="N311" s="9"/>
      <c r="P311" s="9"/>
      <c r="R311" s="10"/>
      <c r="S311" s="10"/>
      <c r="T311" s="10"/>
      <c r="U311" s="10"/>
      <c r="V311" s="10"/>
      <c r="AA311" s="10"/>
      <c r="AD311" s="10"/>
      <c r="AH311" s="8"/>
      <c r="AI311"/>
      <c r="AO311" s="57"/>
      <c r="AP311"/>
      <c r="AQ311" s="54"/>
      <c r="AR311" s="54"/>
      <c r="AT311"/>
      <c r="AU311" s="36"/>
      <c r="AV311" s="36"/>
      <c r="AW311" s="36"/>
      <c r="AX311" s="36"/>
      <c r="AY311" s="36"/>
    </row>
    <row r="312" spans="1:51" s="7" customFormat="1" x14ac:dyDescent="0.25">
      <c r="A312" s="8"/>
      <c r="E312" s="8"/>
      <c r="I312" s="9"/>
      <c r="J312" s="9"/>
      <c r="L312" s="9"/>
      <c r="N312" s="9"/>
      <c r="P312" s="9"/>
      <c r="R312" s="10"/>
      <c r="S312" s="10"/>
      <c r="T312" s="10"/>
      <c r="U312" s="10"/>
      <c r="V312" s="10"/>
      <c r="AA312" s="10"/>
      <c r="AD312" s="10"/>
      <c r="AH312" s="8"/>
      <c r="AI312"/>
      <c r="AO312" s="57"/>
      <c r="AP312"/>
      <c r="AQ312" s="54"/>
      <c r="AR312" s="54"/>
      <c r="AT312"/>
      <c r="AU312" s="36"/>
      <c r="AV312" s="36"/>
      <c r="AW312" s="36"/>
      <c r="AX312" s="36"/>
      <c r="AY312" s="36"/>
    </row>
    <row r="313" spans="1:51" s="7" customFormat="1" x14ac:dyDescent="0.25">
      <c r="A313" s="8"/>
      <c r="E313" s="8"/>
      <c r="I313" s="9"/>
      <c r="J313" s="9"/>
      <c r="L313" s="9"/>
      <c r="N313" s="9"/>
      <c r="P313" s="9"/>
      <c r="R313" s="10"/>
      <c r="S313" s="10"/>
      <c r="T313" s="10"/>
      <c r="U313" s="10"/>
      <c r="V313" s="10"/>
      <c r="AA313" s="10"/>
      <c r="AD313" s="10"/>
      <c r="AH313" s="8"/>
      <c r="AI313"/>
      <c r="AO313" s="57"/>
      <c r="AP313"/>
      <c r="AQ313" s="54"/>
      <c r="AR313" s="54"/>
      <c r="AT313"/>
      <c r="AU313" s="36"/>
      <c r="AV313" s="36"/>
      <c r="AW313" s="36"/>
      <c r="AX313" s="36"/>
      <c r="AY313" s="36"/>
    </row>
    <row r="314" spans="1:51" s="7" customFormat="1" x14ac:dyDescent="0.25">
      <c r="A314" s="8"/>
      <c r="E314" s="8"/>
      <c r="I314" s="9"/>
      <c r="J314" s="9"/>
      <c r="L314" s="9"/>
      <c r="N314" s="9"/>
      <c r="P314" s="9"/>
      <c r="R314" s="10"/>
      <c r="S314" s="10"/>
      <c r="T314" s="10"/>
      <c r="U314" s="10"/>
      <c r="V314" s="10"/>
      <c r="AA314" s="10"/>
      <c r="AD314" s="10"/>
      <c r="AH314" s="8"/>
      <c r="AI314"/>
      <c r="AO314" s="57"/>
      <c r="AP314"/>
      <c r="AQ314" s="54"/>
      <c r="AR314" s="54"/>
      <c r="AT314"/>
      <c r="AU314" s="36"/>
      <c r="AV314" s="36"/>
      <c r="AW314" s="36"/>
      <c r="AX314" s="36"/>
      <c r="AY314" s="36"/>
    </row>
    <row r="315" spans="1:51" s="7" customFormat="1" x14ac:dyDescent="0.25">
      <c r="A315" s="8"/>
      <c r="E315" s="8"/>
      <c r="I315" s="9"/>
      <c r="J315" s="9"/>
      <c r="L315" s="9"/>
      <c r="N315" s="9"/>
      <c r="P315" s="9"/>
      <c r="R315" s="10"/>
      <c r="S315" s="10"/>
      <c r="T315" s="10"/>
      <c r="U315" s="10"/>
      <c r="V315" s="10"/>
      <c r="AA315" s="10"/>
      <c r="AD315" s="10"/>
      <c r="AH315" s="8"/>
      <c r="AI315"/>
      <c r="AO315" s="57"/>
      <c r="AP315"/>
      <c r="AQ315" s="54"/>
      <c r="AR315" s="54"/>
      <c r="AT315"/>
      <c r="AU315" s="36"/>
      <c r="AV315" s="36"/>
      <c r="AW315" s="36"/>
      <c r="AX315" s="36"/>
      <c r="AY315" s="36"/>
    </row>
    <row r="316" spans="1:51" s="7" customFormat="1" x14ac:dyDescent="0.25">
      <c r="A316" s="8"/>
      <c r="E316" s="8"/>
      <c r="I316" s="9"/>
      <c r="J316" s="9"/>
      <c r="L316" s="9"/>
      <c r="N316" s="9"/>
      <c r="P316" s="9"/>
      <c r="R316" s="10"/>
      <c r="S316" s="10"/>
      <c r="T316" s="10"/>
      <c r="U316" s="10"/>
      <c r="V316" s="10"/>
      <c r="AA316" s="10"/>
      <c r="AD316" s="10"/>
      <c r="AH316" s="8"/>
      <c r="AI316"/>
      <c r="AO316" s="57"/>
      <c r="AP316"/>
      <c r="AQ316" s="54"/>
      <c r="AR316" s="54"/>
      <c r="AT316"/>
      <c r="AU316" s="36"/>
      <c r="AV316" s="36"/>
      <c r="AW316" s="36"/>
      <c r="AX316" s="36"/>
      <c r="AY316" s="36"/>
    </row>
    <row r="317" spans="1:51" s="7" customFormat="1" x14ac:dyDescent="0.25">
      <c r="A317" s="8"/>
      <c r="E317" s="8"/>
      <c r="I317" s="9"/>
      <c r="J317" s="9"/>
      <c r="L317" s="9"/>
      <c r="N317" s="9"/>
      <c r="P317" s="9"/>
      <c r="R317" s="10"/>
      <c r="S317" s="10"/>
      <c r="T317" s="10"/>
      <c r="U317" s="10"/>
      <c r="V317" s="10"/>
      <c r="AA317" s="10"/>
      <c r="AD317" s="10"/>
      <c r="AH317" s="8"/>
      <c r="AI317"/>
      <c r="AO317" s="57"/>
      <c r="AP317"/>
      <c r="AQ317" s="54"/>
      <c r="AR317" s="54"/>
      <c r="AT317"/>
      <c r="AU317" s="36"/>
      <c r="AV317" s="36"/>
      <c r="AW317" s="36"/>
      <c r="AX317" s="36"/>
      <c r="AY317" s="36"/>
    </row>
    <row r="318" spans="1:51" s="7" customFormat="1" x14ac:dyDescent="0.25">
      <c r="A318" s="8"/>
      <c r="E318" s="8"/>
      <c r="I318" s="9"/>
      <c r="J318" s="9"/>
      <c r="L318" s="9"/>
      <c r="N318" s="9"/>
      <c r="P318" s="9"/>
      <c r="R318" s="10"/>
      <c r="S318" s="10"/>
      <c r="T318" s="10"/>
      <c r="U318" s="10"/>
      <c r="V318" s="10"/>
      <c r="AA318" s="10"/>
      <c r="AD318" s="10"/>
      <c r="AH318" s="8"/>
      <c r="AI318"/>
      <c r="AO318" s="57"/>
      <c r="AP318"/>
      <c r="AQ318" s="54"/>
      <c r="AR318" s="54"/>
      <c r="AT318"/>
      <c r="AU318" s="36"/>
      <c r="AV318" s="36"/>
      <c r="AW318" s="36"/>
      <c r="AX318" s="36"/>
      <c r="AY318" s="36"/>
    </row>
    <row r="319" spans="1:51" s="7" customFormat="1" x14ac:dyDescent="0.25">
      <c r="A319" s="8"/>
      <c r="E319" s="8"/>
      <c r="I319" s="9"/>
      <c r="J319" s="9"/>
      <c r="L319" s="9"/>
      <c r="N319" s="9"/>
      <c r="P319" s="9"/>
      <c r="R319" s="10"/>
      <c r="S319" s="10"/>
      <c r="T319" s="10"/>
      <c r="U319" s="10"/>
      <c r="V319" s="10"/>
      <c r="AA319" s="10"/>
      <c r="AD319" s="10"/>
      <c r="AH319" s="8"/>
      <c r="AI319"/>
      <c r="AO319" s="57"/>
      <c r="AP319"/>
      <c r="AQ319" s="54"/>
      <c r="AR319" s="54"/>
      <c r="AT319"/>
      <c r="AU319" s="36"/>
      <c r="AV319" s="36"/>
      <c r="AW319" s="36"/>
      <c r="AX319" s="36"/>
      <c r="AY319" s="36"/>
    </row>
    <row r="320" spans="1:51" s="7" customFormat="1" x14ac:dyDescent="0.25">
      <c r="A320" s="8"/>
      <c r="E320" s="8"/>
      <c r="I320" s="9"/>
      <c r="J320" s="9"/>
      <c r="L320" s="9"/>
      <c r="N320" s="9"/>
      <c r="P320" s="9"/>
      <c r="R320" s="10"/>
      <c r="S320" s="10"/>
      <c r="T320" s="10"/>
      <c r="U320" s="10"/>
      <c r="V320" s="10"/>
      <c r="AA320" s="10"/>
      <c r="AD320" s="10"/>
      <c r="AH320" s="8"/>
      <c r="AI320"/>
      <c r="AO320" s="57"/>
      <c r="AP320"/>
      <c r="AQ320" s="54"/>
      <c r="AR320" s="54"/>
      <c r="AT320"/>
      <c r="AU320" s="36"/>
      <c r="AV320" s="36"/>
      <c r="AW320" s="36"/>
      <c r="AX320" s="36"/>
      <c r="AY320" s="36"/>
    </row>
    <row r="321" spans="1:51" s="7" customFormat="1" x14ac:dyDescent="0.25">
      <c r="A321" s="8"/>
      <c r="E321" s="8"/>
      <c r="I321" s="9"/>
      <c r="J321" s="9"/>
      <c r="L321" s="9"/>
      <c r="N321" s="9"/>
      <c r="P321" s="9"/>
      <c r="R321" s="10"/>
      <c r="S321" s="10"/>
      <c r="T321" s="10"/>
      <c r="U321" s="10"/>
      <c r="V321" s="10"/>
      <c r="AA321" s="10"/>
      <c r="AD321" s="10"/>
      <c r="AH321" s="8"/>
      <c r="AI321"/>
      <c r="AO321" s="57"/>
      <c r="AP321"/>
      <c r="AQ321" s="54"/>
      <c r="AR321" s="54"/>
      <c r="AT321"/>
      <c r="AU321" s="36"/>
      <c r="AV321" s="36"/>
      <c r="AW321" s="36"/>
      <c r="AX321" s="36"/>
      <c r="AY321" s="36"/>
    </row>
    <row r="322" spans="1:51" s="7" customFormat="1" x14ac:dyDescent="0.25">
      <c r="A322" s="8"/>
      <c r="E322" s="8"/>
      <c r="I322" s="9"/>
      <c r="J322" s="9"/>
      <c r="L322" s="9"/>
      <c r="N322" s="9"/>
      <c r="P322" s="9"/>
      <c r="R322" s="10"/>
      <c r="S322" s="10"/>
      <c r="T322" s="10"/>
      <c r="U322" s="10"/>
      <c r="V322" s="10"/>
      <c r="AA322" s="10"/>
      <c r="AD322" s="10"/>
      <c r="AH322" s="8"/>
      <c r="AI322"/>
      <c r="AO322" s="57"/>
      <c r="AP322"/>
      <c r="AQ322" s="54"/>
      <c r="AR322" s="54"/>
      <c r="AT322"/>
      <c r="AU322" s="36"/>
      <c r="AV322" s="36"/>
      <c r="AW322" s="36"/>
      <c r="AX322" s="36"/>
      <c r="AY322" s="36"/>
    </row>
    <row r="323" spans="1:51" s="7" customFormat="1" x14ac:dyDescent="0.25">
      <c r="A323" s="8"/>
      <c r="E323" s="8"/>
      <c r="I323" s="9"/>
      <c r="J323" s="9"/>
      <c r="L323" s="9"/>
      <c r="N323" s="9"/>
      <c r="P323" s="9"/>
      <c r="R323" s="10"/>
      <c r="S323" s="10"/>
      <c r="T323" s="10"/>
      <c r="U323" s="10"/>
      <c r="V323" s="10"/>
      <c r="AA323" s="10"/>
      <c r="AD323" s="10"/>
      <c r="AH323" s="8"/>
      <c r="AI323"/>
      <c r="AO323" s="57"/>
      <c r="AP323"/>
      <c r="AQ323" s="54"/>
      <c r="AR323" s="54"/>
      <c r="AT323"/>
      <c r="AU323" s="36"/>
      <c r="AV323" s="36"/>
      <c r="AW323" s="36"/>
      <c r="AX323" s="36"/>
      <c r="AY323" s="36"/>
    </row>
    <row r="324" spans="1:51" s="7" customFormat="1" x14ac:dyDescent="0.25">
      <c r="A324" s="8"/>
      <c r="E324" s="8"/>
      <c r="I324" s="9"/>
      <c r="J324" s="9"/>
      <c r="L324" s="9"/>
      <c r="N324" s="9"/>
      <c r="P324" s="9"/>
      <c r="R324" s="10"/>
      <c r="S324" s="10"/>
      <c r="T324" s="10"/>
      <c r="U324" s="10"/>
      <c r="V324" s="10"/>
      <c r="AA324" s="10"/>
      <c r="AD324" s="10"/>
      <c r="AH324" s="8"/>
      <c r="AI324"/>
      <c r="AO324" s="57"/>
      <c r="AP324"/>
      <c r="AQ324" s="54"/>
      <c r="AR324" s="54"/>
      <c r="AT324"/>
      <c r="AU324" s="36"/>
      <c r="AV324" s="36"/>
      <c r="AW324" s="36"/>
      <c r="AX324" s="36"/>
      <c r="AY324" s="36"/>
    </row>
    <row r="325" spans="1:51" s="7" customFormat="1" x14ac:dyDescent="0.25">
      <c r="A325" s="8"/>
      <c r="E325" s="8"/>
      <c r="I325" s="9"/>
      <c r="J325" s="9"/>
      <c r="L325" s="9"/>
      <c r="N325" s="9"/>
      <c r="P325" s="9"/>
      <c r="R325" s="10"/>
      <c r="S325" s="10"/>
      <c r="T325" s="10"/>
      <c r="U325" s="10"/>
      <c r="V325" s="10"/>
      <c r="AA325" s="10"/>
      <c r="AD325" s="10"/>
      <c r="AH325" s="8"/>
      <c r="AI325"/>
      <c r="AO325" s="57"/>
      <c r="AP325"/>
      <c r="AQ325" s="54"/>
      <c r="AR325" s="54"/>
      <c r="AT325"/>
      <c r="AU325" s="36"/>
      <c r="AV325" s="36"/>
      <c r="AW325" s="36"/>
      <c r="AX325" s="36"/>
      <c r="AY325" s="36"/>
    </row>
    <row r="326" spans="1:51" s="7" customFormat="1" x14ac:dyDescent="0.25">
      <c r="A326" s="8"/>
      <c r="E326" s="8"/>
      <c r="I326" s="9"/>
      <c r="J326" s="9"/>
      <c r="L326" s="9"/>
      <c r="N326" s="9"/>
      <c r="P326" s="9"/>
      <c r="R326" s="10"/>
      <c r="S326" s="10"/>
      <c r="T326" s="10"/>
      <c r="U326" s="10"/>
      <c r="V326" s="10"/>
      <c r="AA326" s="10"/>
      <c r="AD326" s="10"/>
      <c r="AH326" s="8"/>
      <c r="AI326"/>
      <c r="AO326" s="57"/>
      <c r="AP326"/>
      <c r="AQ326" s="54"/>
      <c r="AR326" s="54"/>
      <c r="AT326"/>
      <c r="AU326" s="36"/>
      <c r="AV326" s="36"/>
      <c r="AW326" s="36"/>
      <c r="AX326" s="36"/>
      <c r="AY326" s="36"/>
    </row>
    <row r="327" spans="1:51" s="7" customFormat="1" x14ac:dyDescent="0.25">
      <c r="A327" s="8"/>
      <c r="E327" s="8"/>
      <c r="I327" s="9"/>
      <c r="J327" s="9"/>
      <c r="L327" s="9"/>
      <c r="N327" s="9"/>
      <c r="P327" s="9"/>
      <c r="R327" s="10"/>
      <c r="S327" s="10"/>
      <c r="T327" s="10"/>
      <c r="U327" s="10"/>
      <c r="V327" s="10"/>
      <c r="AA327" s="10"/>
      <c r="AD327" s="10"/>
      <c r="AH327" s="8"/>
      <c r="AI327"/>
      <c r="AO327" s="57"/>
      <c r="AP327"/>
      <c r="AQ327" s="54"/>
      <c r="AR327" s="54"/>
      <c r="AT327"/>
      <c r="AU327" s="36"/>
      <c r="AV327" s="36"/>
      <c r="AW327" s="36"/>
      <c r="AX327" s="36"/>
      <c r="AY327" s="36"/>
    </row>
    <row r="328" spans="1:51" s="7" customFormat="1" x14ac:dyDescent="0.25">
      <c r="A328" s="8"/>
      <c r="E328" s="8"/>
      <c r="I328" s="9"/>
      <c r="J328" s="9"/>
      <c r="L328" s="9"/>
      <c r="N328" s="9"/>
      <c r="P328" s="9"/>
      <c r="R328" s="10"/>
      <c r="S328" s="10"/>
      <c r="T328" s="10"/>
      <c r="U328" s="10"/>
      <c r="V328" s="10"/>
      <c r="AA328" s="10"/>
      <c r="AD328" s="10"/>
      <c r="AH328" s="8"/>
      <c r="AI328"/>
      <c r="AO328" s="57"/>
      <c r="AP328"/>
      <c r="AQ328" s="54"/>
      <c r="AR328" s="54"/>
      <c r="AT328"/>
      <c r="AU328" s="36"/>
      <c r="AV328" s="36"/>
      <c r="AW328" s="36"/>
      <c r="AX328" s="36"/>
      <c r="AY328" s="36"/>
    </row>
    <row r="329" spans="1:51" s="7" customFormat="1" x14ac:dyDescent="0.25">
      <c r="A329" s="8"/>
      <c r="E329" s="8"/>
      <c r="I329" s="9"/>
      <c r="J329" s="9"/>
      <c r="L329" s="9"/>
      <c r="N329" s="9"/>
      <c r="P329" s="9"/>
      <c r="R329" s="10"/>
      <c r="S329" s="10"/>
      <c r="T329" s="10"/>
      <c r="U329" s="10"/>
      <c r="V329" s="10"/>
      <c r="AA329" s="10"/>
      <c r="AD329" s="10"/>
      <c r="AH329" s="8"/>
      <c r="AI329"/>
      <c r="AO329" s="57"/>
      <c r="AP329"/>
      <c r="AQ329" s="54"/>
      <c r="AR329" s="54"/>
      <c r="AT329"/>
      <c r="AU329" s="36"/>
      <c r="AV329" s="36"/>
      <c r="AW329" s="36"/>
      <c r="AX329" s="36"/>
      <c r="AY329" s="36"/>
    </row>
    <row r="330" spans="1:51" s="7" customFormat="1" x14ac:dyDescent="0.25">
      <c r="A330" s="8"/>
      <c r="E330" s="8"/>
      <c r="I330" s="9"/>
      <c r="J330" s="9"/>
      <c r="L330" s="9"/>
      <c r="N330" s="9"/>
      <c r="P330" s="9"/>
      <c r="R330" s="10"/>
      <c r="S330" s="10"/>
      <c r="T330" s="10"/>
      <c r="U330" s="10"/>
      <c r="V330" s="10"/>
      <c r="AA330" s="10"/>
      <c r="AD330" s="10"/>
      <c r="AH330" s="8"/>
      <c r="AI330"/>
      <c r="AO330" s="57"/>
      <c r="AP330"/>
      <c r="AQ330" s="54"/>
      <c r="AR330" s="54"/>
      <c r="AT330"/>
      <c r="AU330" s="36"/>
      <c r="AV330" s="36"/>
      <c r="AW330" s="36"/>
      <c r="AX330" s="36"/>
      <c r="AY330" s="36"/>
    </row>
    <row r="331" spans="1:51" s="7" customFormat="1" x14ac:dyDescent="0.25">
      <c r="A331" s="8"/>
      <c r="E331" s="8"/>
      <c r="I331" s="9"/>
      <c r="J331" s="9"/>
      <c r="L331" s="9"/>
      <c r="N331" s="9"/>
      <c r="P331" s="9"/>
      <c r="R331" s="10"/>
      <c r="S331" s="10"/>
      <c r="T331" s="10"/>
      <c r="U331" s="10"/>
      <c r="V331" s="10"/>
      <c r="AA331" s="10"/>
      <c r="AD331" s="10"/>
      <c r="AH331" s="8"/>
      <c r="AI331"/>
      <c r="AO331" s="57"/>
      <c r="AP331"/>
      <c r="AQ331" s="54"/>
      <c r="AR331" s="54"/>
      <c r="AT331"/>
      <c r="AU331" s="36"/>
      <c r="AV331" s="36"/>
      <c r="AW331" s="36"/>
      <c r="AX331" s="36"/>
      <c r="AY331" s="36"/>
    </row>
    <row r="332" spans="1:51" s="7" customFormat="1" x14ac:dyDescent="0.25">
      <c r="A332" s="8"/>
      <c r="E332" s="8"/>
      <c r="I332" s="9"/>
      <c r="J332" s="9"/>
      <c r="L332" s="9"/>
      <c r="N332" s="9"/>
      <c r="P332" s="9"/>
      <c r="R332" s="10"/>
      <c r="S332" s="10"/>
      <c r="T332" s="10"/>
      <c r="U332" s="10"/>
      <c r="V332" s="10"/>
      <c r="AA332" s="10"/>
      <c r="AD332" s="10"/>
      <c r="AH332" s="8"/>
      <c r="AI332"/>
      <c r="AO332" s="57"/>
      <c r="AP332"/>
      <c r="AQ332" s="54"/>
      <c r="AR332" s="54"/>
      <c r="AT332"/>
      <c r="AU332" s="36"/>
      <c r="AV332" s="36"/>
      <c r="AW332" s="36"/>
      <c r="AX332" s="36"/>
      <c r="AY332" s="36"/>
    </row>
    <row r="333" spans="1:51" s="7" customFormat="1" x14ac:dyDescent="0.25">
      <c r="A333" s="8"/>
      <c r="E333" s="8"/>
      <c r="I333" s="9"/>
      <c r="J333" s="9"/>
      <c r="L333" s="9"/>
      <c r="N333" s="9"/>
      <c r="P333" s="9"/>
      <c r="R333" s="10"/>
      <c r="S333" s="10"/>
      <c r="T333" s="10"/>
      <c r="U333" s="10"/>
      <c r="V333" s="10"/>
      <c r="AA333" s="10"/>
      <c r="AD333" s="10"/>
      <c r="AH333" s="8"/>
      <c r="AI333"/>
      <c r="AO333" s="57"/>
      <c r="AP333"/>
      <c r="AQ333" s="54"/>
      <c r="AR333" s="54"/>
      <c r="AT333"/>
      <c r="AU333" s="36"/>
      <c r="AV333" s="36"/>
      <c r="AW333" s="36"/>
      <c r="AX333" s="36"/>
      <c r="AY333" s="36"/>
    </row>
    <row r="334" spans="1:51" s="7" customFormat="1" x14ac:dyDescent="0.25">
      <c r="A334" s="8"/>
      <c r="E334" s="8"/>
      <c r="I334" s="9"/>
      <c r="J334" s="9"/>
      <c r="L334" s="9"/>
      <c r="N334" s="9"/>
      <c r="P334" s="9"/>
      <c r="R334" s="10"/>
      <c r="S334" s="10"/>
      <c r="T334" s="10"/>
      <c r="U334" s="10"/>
      <c r="V334" s="10"/>
      <c r="AA334" s="10"/>
      <c r="AD334" s="10"/>
      <c r="AH334" s="8"/>
      <c r="AI334"/>
      <c r="AO334" s="57"/>
      <c r="AP334"/>
      <c r="AQ334" s="54"/>
      <c r="AR334" s="54"/>
      <c r="AT334"/>
      <c r="AU334" s="36"/>
      <c r="AV334" s="36"/>
      <c r="AW334" s="36"/>
      <c r="AX334" s="36"/>
      <c r="AY334" s="36"/>
    </row>
    <row r="335" spans="1:51" s="7" customFormat="1" x14ac:dyDescent="0.25">
      <c r="A335" s="8"/>
      <c r="E335" s="8"/>
      <c r="I335" s="9"/>
      <c r="J335" s="9"/>
      <c r="L335" s="9"/>
      <c r="N335" s="9"/>
      <c r="P335" s="9"/>
      <c r="R335" s="10"/>
      <c r="S335" s="10"/>
      <c r="T335" s="10"/>
      <c r="U335" s="10"/>
      <c r="V335" s="10"/>
      <c r="AA335" s="10"/>
      <c r="AD335" s="10"/>
      <c r="AH335" s="8"/>
      <c r="AI335"/>
      <c r="AO335" s="57"/>
      <c r="AP335"/>
      <c r="AQ335" s="54"/>
      <c r="AR335" s="54"/>
      <c r="AT335"/>
      <c r="AU335" s="36"/>
      <c r="AV335" s="36"/>
      <c r="AW335" s="36"/>
      <c r="AX335" s="36"/>
      <c r="AY335" s="36"/>
    </row>
    <row r="336" spans="1:51" s="7" customFormat="1" x14ac:dyDescent="0.25">
      <c r="A336" s="8"/>
      <c r="E336" s="8"/>
      <c r="I336" s="9"/>
      <c r="J336" s="9"/>
      <c r="L336" s="9"/>
      <c r="N336" s="9"/>
      <c r="P336" s="9"/>
      <c r="R336" s="10"/>
      <c r="S336" s="10"/>
      <c r="T336" s="10"/>
      <c r="U336" s="10"/>
      <c r="V336" s="10"/>
      <c r="AA336" s="10"/>
      <c r="AD336" s="10"/>
      <c r="AH336" s="8"/>
      <c r="AI336"/>
      <c r="AO336" s="57"/>
      <c r="AP336"/>
      <c r="AQ336" s="54"/>
      <c r="AR336" s="54"/>
      <c r="AT336"/>
      <c r="AU336" s="36"/>
      <c r="AV336" s="36"/>
      <c r="AW336" s="36"/>
      <c r="AX336" s="36"/>
      <c r="AY336" s="36"/>
    </row>
    <row r="337" spans="1:51" s="7" customFormat="1" x14ac:dyDescent="0.25">
      <c r="A337" s="8"/>
      <c r="E337" s="8"/>
      <c r="I337" s="9"/>
      <c r="J337" s="9"/>
      <c r="L337" s="9"/>
      <c r="N337" s="9"/>
      <c r="P337" s="9"/>
      <c r="R337" s="10"/>
      <c r="S337" s="10"/>
      <c r="T337" s="10"/>
      <c r="U337" s="10"/>
      <c r="V337" s="10"/>
      <c r="AA337" s="10"/>
      <c r="AD337" s="10"/>
      <c r="AH337" s="8"/>
      <c r="AI337"/>
      <c r="AO337" s="57"/>
      <c r="AP337"/>
      <c r="AQ337" s="54"/>
      <c r="AR337" s="54"/>
      <c r="AT337"/>
      <c r="AU337" s="36"/>
      <c r="AV337" s="36"/>
      <c r="AW337" s="36"/>
      <c r="AX337" s="36"/>
      <c r="AY337" s="36"/>
    </row>
    <row r="338" spans="1:51" s="7" customFormat="1" x14ac:dyDescent="0.25">
      <c r="A338" s="8"/>
      <c r="E338" s="8"/>
      <c r="I338" s="9"/>
      <c r="J338" s="9"/>
      <c r="L338" s="9"/>
      <c r="N338" s="9"/>
      <c r="P338" s="9"/>
      <c r="R338" s="10"/>
      <c r="S338" s="10"/>
      <c r="T338" s="10"/>
      <c r="U338" s="10"/>
      <c r="V338" s="10"/>
      <c r="AA338" s="10"/>
      <c r="AD338" s="10"/>
      <c r="AH338" s="8"/>
      <c r="AI338"/>
      <c r="AO338" s="57"/>
      <c r="AP338"/>
      <c r="AQ338" s="54"/>
      <c r="AR338" s="54"/>
      <c r="AT338"/>
      <c r="AU338" s="36"/>
      <c r="AV338" s="36"/>
      <c r="AW338" s="36"/>
      <c r="AX338" s="36"/>
      <c r="AY338" s="36"/>
    </row>
    <row r="339" spans="1:51" s="7" customFormat="1" x14ac:dyDescent="0.25">
      <c r="A339" s="8"/>
      <c r="E339" s="8"/>
      <c r="I339" s="9"/>
      <c r="J339" s="9"/>
      <c r="L339" s="9"/>
      <c r="N339" s="9"/>
      <c r="P339" s="9"/>
      <c r="R339" s="10"/>
      <c r="S339" s="10"/>
      <c r="T339" s="10"/>
      <c r="U339" s="10"/>
      <c r="V339" s="10"/>
      <c r="AA339" s="10"/>
      <c r="AD339" s="10"/>
      <c r="AH339" s="8"/>
      <c r="AI339"/>
      <c r="AO339" s="57"/>
      <c r="AP339"/>
      <c r="AQ339" s="54"/>
      <c r="AR339" s="54"/>
      <c r="AT339"/>
      <c r="AU339" s="36"/>
      <c r="AV339" s="36"/>
      <c r="AW339" s="36"/>
      <c r="AX339" s="36"/>
      <c r="AY339" s="36"/>
    </row>
    <row r="340" spans="1:51" s="7" customFormat="1" x14ac:dyDescent="0.25">
      <c r="A340" s="8"/>
      <c r="E340" s="8"/>
      <c r="I340" s="9"/>
      <c r="J340" s="9"/>
      <c r="L340" s="9"/>
      <c r="N340" s="9"/>
      <c r="P340" s="9"/>
      <c r="R340" s="10"/>
      <c r="S340" s="10"/>
      <c r="T340" s="10"/>
      <c r="U340" s="10"/>
      <c r="V340" s="10"/>
      <c r="AA340" s="10"/>
      <c r="AD340" s="10"/>
      <c r="AH340" s="8"/>
      <c r="AI340"/>
      <c r="AO340" s="57"/>
      <c r="AP340"/>
      <c r="AQ340" s="54"/>
      <c r="AR340" s="54"/>
      <c r="AT340"/>
      <c r="AU340" s="36"/>
      <c r="AV340" s="36"/>
      <c r="AW340" s="36"/>
      <c r="AX340" s="36"/>
      <c r="AY340" s="36"/>
    </row>
    <row r="341" spans="1:51" s="7" customFormat="1" x14ac:dyDescent="0.25">
      <c r="A341" s="8"/>
      <c r="E341" s="8"/>
      <c r="I341" s="9"/>
      <c r="J341" s="9"/>
      <c r="L341" s="9"/>
      <c r="N341" s="9"/>
      <c r="P341" s="9"/>
      <c r="R341" s="10"/>
      <c r="S341" s="10"/>
      <c r="T341" s="10"/>
      <c r="U341" s="10"/>
      <c r="V341" s="10"/>
      <c r="AA341" s="10"/>
      <c r="AD341" s="10"/>
      <c r="AH341" s="8"/>
      <c r="AI341"/>
      <c r="AO341" s="57"/>
      <c r="AP341"/>
      <c r="AQ341" s="54"/>
      <c r="AR341" s="54"/>
      <c r="AT341"/>
      <c r="AU341" s="36"/>
      <c r="AV341" s="36"/>
      <c r="AW341" s="36"/>
      <c r="AX341" s="36"/>
      <c r="AY341" s="36"/>
    </row>
    <row r="342" spans="1:51" s="7" customFormat="1" x14ac:dyDescent="0.25">
      <c r="A342" s="8"/>
      <c r="E342" s="8"/>
      <c r="I342" s="9"/>
      <c r="J342" s="9"/>
      <c r="L342" s="9"/>
      <c r="N342" s="9"/>
      <c r="P342" s="9"/>
      <c r="R342" s="10"/>
      <c r="S342" s="10"/>
      <c r="T342" s="10"/>
      <c r="U342" s="10"/>
      <c r="V342" s="10"/>
      <c r="AA342" s="10"/>
      <c r="AD342" s="10"/>
      <c r="AH342" s="8"/>
      <c r="AI342"/>
      <c r="AO342" s="57"/>
      <c r="AP342"/>
      <c r="AQ342" s="54"/>
      <c r="AR342" s="54"/>
      <c r="AT342"/>
      <c r="AU342" s="36"/>
      <c r="AV342" s="36"/>
      <c r="AW342" s="36"/>
      <c r="AX342" s="36"/>
      <c r="AY342" s="36"/>
    </row>
    <row r="343" spans="1:51" s="7" customFormat="1" x14ac:dyDescent="0.25">
      <c r="A343" s="8"/>
      <c r="E343" s="8"/>
      <c r="I343" s="9"/>
      <c r="J343" s="9"/>
      <c r="L343" s="9"/>
      <c r="N343" s="9"/>
      <c r="P343" s="9"/>
      <c r="R343" s="10"/>
      <c r="S343" s="10"/>
      <c r="T343" s="10"/>
      <c r="U343" s="10"/>
      <c r="V343" s="10"/>
      <c r="AA343" s="10"/>
      <c r="AD343" s="10"/>
      <c r="AH343" s="8"/>
      <c r="AI343"/>
      <c r="AO343" s="57"/>
      <c r="AP343"/>
      <c r="AQ343" s="54"/>
      <c r="AR343" s="54"/>
      <c r="AT343"/>
      <c r="AU343" s="36"/>
      <c r="AV343" s="36"/>
      <c r="AW343" s="36"/>
      <c r="AX343" s="36"/>
      <c r="AY343" s="36"/>
    </row>
    <row r="344" spans="1:51" s="7" customFormat="1" x14ac:dyDescent="0.25">
      <c r="A344" s="8"/>
      <c r="E344" s="8"/>
      <c r="I344" s="9"/>
      <c r="J344" s="9"/>
      <c r="L344" s="9"/>
      <c r="N344" s="9"/>
      <c r="P344" s="9"/>
      <c r="R344" s="10"/>
      <c r="S344" s="10"/>
      <c r="T344" s="10"/>
      <c r="U344" s="10"/>
      <c r="V344" s="10"/>
      <c r="AA344" s="10"/>
      <c r="AD344" s="10"/>
      <c r="AH344" s="8"/>
      <c r="AI344"/>
      <c r="AO344" s="57"/>
      <c r="AP344"/>
      <c r="AQ344" s="54"/>
      <c r="AR344" s="54"/>
      <c r="AT344"/>
      <c r="AU344" s="36"/>
      <c r="AV344" s="36"/>
      <c r="AW344" s="36"/>
      <c r="AX344" s="36"/>
      <c r="AY344" s="36"/>
    </row>
    <row r="345" spans="1:51" s="7" customFormat="1" x14ac:dyDescent="0.25">
      <c r="A345" s="8"/>
      <c r="E345" s="8"/>
      <c r="I345" s="9"/>
      <c r="J345" s="9"/>
      <c r="L345" s="9"/>
      <c r="N345" s="9"/>
      <c r="P345" s="9"/>
      <c r="R345" s="10"/>
      <c r="S345" s="10"/>
      <c r="T345" s="10"/>
      <c r="U345" s="10"/>
      <c r="V345" s="10"/>
      <c r="AA345" s="10"/>
      <c r="AD345" s="10"/>
      <c r="AH345" s="8"/>
      <c r="AI345"/>
      <c r="AO345" s="57"/>
      <c r="AP345"/>
      <c r="AQ345" s="54"/>
      <c r="AR345" s="54"/>
      <c r="AT345"/>
      <c r="AU345" s="36"/>
      <c r="AV345" s="36"/>
      <c r="AW345" s="36"/>
      <c r="AX345" s="36"/>
      <c r="AY345" s="36"/>
    </row>
    <row r="346" spans="1:51" s="7" customFormat="1" x14ac:dyDescent="0.25">
      <c r="A346" s="8"/>
      <c r="E346" s="8"/>
      <c r="I346" s="9"/>
      <c r="J346" s="9"/>
      <c r="L346" s="9"/>
      <c r="N346" s="9"/>
      <c r="P346" s="9"/>
      <c r="R346" s="10"/>
      <c r="S346" s="10"/>
      <c r="T346" s="10"/>
      <c r="U346" s="10"/>
      <c r="V346" s="10"/>
      <c r="AA346" s="10"/>
      <c r="AD346" s="10"/>
      <c r="AH346" s="8"/>
      <c r="AI346"/>
      <c r="AO346" s="57"/>
      <c r="AP346"/>
      <c r="AQ346" s="54"/>
      <c r="AR346" s="54"/>
      <c r="AT346"/>
      <c r="AU346" s="36"/>
      <c r="AV346" s="36"/>
      <c r="AW346" s="36"/>
      <c r="AX346" s="36"/>
      <c r="AY346" s="36"/>
    </row>
    <row r="347" spans="1:51" s="7" customFormat="1" x14ac:dyDescent="0.25">
      <c r="A347" s="8"/>
      <c r="E347" s="8"/>
      <c r="I347" s="9"/>
      <c r="J347" s="9"/>
      <c r="L347" s="9"/>
      <c r="N347" s="9"/>
      <c r="P347" s="9"/>
      <c r="R347" s="10"/>
      <c r="S347" s="10"/>
      <c r="T347" s="10"/>
      <c r="U347" s="10"/>
      <c r="V347" s="10"/>
      <c r="AA347" s="10"/>
      <c r="AD347" s="10"/>
      <c r="AH347" s="8"/>
      <c r="AI347"/>
      <c r="AO347" s="57"/>
      <c r="AP347"/>
      <c r="AQ347" s="54"/>
      <c r="AR347" s="54"/>
      <c r="AT347"/>
      <c r="AU347" s="36"/>
      <c r="AV347" s="36"/>
      <c r="AW347" s="36"/>
      <c r="AX347" s="36"/>
      <c r="AY347" s="36"/>
    </row>
    <row r="348" spans="1:51" s="7" customFormat="1" x14ac:dyDescent="0.25">
      <c r="A348" s="8"/>
      <c r="E348" s="8"/>
      <c r="I348" s="9"/>
      <c r="J348" s="9"/>
      <c r="L348" s="9"/>
      <c r="N348" s="9"/>
      <c r="P348" s="9"/>
      <c r="R348" s="10"/>
      <c r="S348" s="10"/>
      <c r="T348" s="10"/>
      <c r="U348" s="10"/>
      <c r="V348" s="10"/>
      <c r="AA348" s="10"/>
      <c r="AD348" s="10"/>
      <c r="AH348" s="8"/>
      <c r="AI348"/>
      <c r="AO348" s="57"/>
      <c r="AP348"/>
      <c r="AQ348" s="54"/>
      <c r="AR348" s="54"/>
      <c r="AT348"/>
      <c r="AU348" s="36"/>
      <c r="AV348" s="36"/>
      <c r="AW348" s="36"/>
      <c r="AX348" s="36"/>
      <c r="AY348" s="36"/>
    </row>
    <row r="349" spans="1:51" s="7" customFormat="1" x14ac:dyDescent="0.25">
      <c r="A349" s="8"/>
      <c r="E349" s="8"/>
      <c r="I349" s="9"/>
      <c r="J349" s="9"/>
      <c r="L349" s="9"/>
      <c r="N349" s="9"/>
      <c r="P349" s="9"/>
      <c r="R349" s="10"/>
      <c r="S349" s="10"/>
      <c r="T349" s="10"/>
      <c r="U349" s="10"/>
      <c r="V349" s="10"/>
      <c r="AA349" s="10"/>
      <c r="AD349" s="10"/>
      <c r="AH349" s="8"/>
      <c r="AI349"/>
      <c r="AO349" s="57"/>
      <c r="AP349"/>
      <c r="AQ349" s="54"/>
      <c r="AR349" s="54"/>
      <c r="AT349"/>
      <c r="AU349" s="36"/>
      <c r="AV349" s="36"/>
      <c r="AW349" s="36"/>
      <c r="AX349" s="36"/>
      <c r="AY349" s="36"/>
    </row>
    <row r="350" spans="1:51" s="7" customFormat="1" x14ac:dyDescent="0.25">
      <c r="A350" s="8"/>
      <c r="E350" s="8"/>
      <c r="I350" s="9"/>
      <c r="J350" s="9"/>
      <c r="L350" s="9"/>
      <c r="N350" s="9"/>
      <c r="P350" s="9"/>
      <c r="R350" s="10"/>
      <c r="S350" s="10"/>
      <c r="T350" s="10"/>
      <c r="U350" s="10"/>
      <c r="V350" s="10"/>
      <c r="AA350" s="10"/>
      <c r="AD350" s="10"/>
      <c r="AH350" s="8"/>
      <c r="AI350"/>
      <c r="AO350" s="57"/>
      <c r="AP350"/>
      <c r="AQ350" s="54"/>
      <c r="AR350" s="54"/>
      <c r="AT350"/>
      <c r="AU350" s="36"/>
      <c r="AV350" s="36"/>
      <c r="AW350" s="36"/>
      <c r="AX350" s="36"/>
      <c r="AY350" s="36"/>
    </row>
    <row r="351" spans="1:51" s="7" customFormat="1" x14ac:dyDescent="0.25">
      <c r="A351" s="8"/>
      <c r="E351" s="8"/>
      <c r="I351" s="9"/>
      <c r="J351" s="9"/>
      <c r="L351" s="9"/>
      <c r="N351" s="9"/>
      <c r="P351" s="9"/>
      <c r="R351" s="10"/>
      <c r="S351" s="10"/>
      <c r="T351" s="10"/>
      <c r="U351" s="10"/>
      <c r="V351" s="10"/>
      <c r="AA351" s="10"/>
      <c r="AD351" s="10"/>
      <c r="AH351" s="8"/>
      <c r="AI351"/>
      <c r="AO351" s="57"/>
      <c r="AP351"/>
      <c r="AQ351" s="54"/>
      <c r="AR351" s="54"/>
      <c r="AT351"/>
      <c r="AU351" s="36"/>
      <c r="AV351" s="36"/>
      <c r="AW351" s="36"/>
      <c r="AX351" s="36"/>
      <c r="AY351" s="36"/>
    </row>
    <row r="352" spans="1:51" s="7" customFormat="1" x14ac:dyDescent="0.25">
      <c r="A352" s="8"/>
      <c r="E352" s="8"/>
      <c r="I352" s="9"/>
      <c r="J352" s="9"/>
      <c r="L352" s="9"/>
      <c r="N352" s="9"/>
      <c r="P352" s="9"/>
      <c r="R352" s="10"/>
      <c r="S352" s="10"/>
      <c r="T352" s="10"/>
      <c r="U352" s="10"/>
      <c r="V352" s="10"/>
      <c r="AA352" s="10"/>
      <c r="AD352" s="10"/>
      <c r="AH352" s="8"/>
      <c r="AI352"/>
      <c r="AO352" s="57"/>
      <c r="AP352"/>
      <c r="AQ352" s="54"/>
      <c r="AR352" s="54"/>
      <c r="AT352"/>
      <c r="AU352" s="36"/>
      <c r="AV352" s="36"/>
      <c r="AW352" s="36"/>
      <c r="AX352" s="36"/>
      <c r="AY352" s="36"/>
    </row>
    <row r="353" spans="1:51" s="7" customFormat="1" x14ac:dyDescent="0.25">
      <c r="A353" s="8"/>
      <c r="E353" s="8"/>
      <c r="I353" s="9"/>
      <c r="J353" s="9"/>
      <c r="L353" s="9"/>
      <c r="N353" s="9"/>
      <c r="P353" s="9"/>
      <c r="R353" s="10"/>
      <c r="S353" s="10"/>
      <c r="T353" s="10"/>
      <c r="U353" s="10"/>
      <c r="V353" s="10"/>
      <c r="AA353" s="10"/>
      <c r="AD353" s="10"/>
      <c r="AH353" s="8"/>
      <c r="AI353"/>
      <c r="AO353" s="57"/>
      <c r="AP353"/>
      <c r="AQ353" s="54"/>
      <c r="AR353" s="54"/>
      <c r="AT353"/>
      <c r="AU353" s="36"/>
      <c r="AV353" s="36"/>
      <c r="AW353" s="36"/>
      <c r="AX353" s="36"/>
      <c r="AY353" s="36"/>
    </row>
    <row r="354" spans="1:51" s="7" customFormat="1" x14ac:dyDescent="0.25">
      <c r="A354" s="8"/>
      <c r="E354" s="8"/>
      <c r="I354" s="9"/>
      <c r="J354" s="9"/>
      <c r="L354" s="9"/>
      <c r="N354" s="9"/>
      <c r="P354" s="9"/>
      <c r="R354" s="10"/>
      <c r="S354" s="10"/>
      <c r="T354" s="10"/>
      <c r="U354" s="10"/>
      <c r="V354" s="10"/>
      <c r="AA354" s="10"/>
      <c r="AD354" s="10"/>
      <c r="AH354" s="8"/>
      <c r="AI354"/>
      <c r="AO354" s="57"/>
      <c r="AP354"/>
      <c r="AQ354" s="54"/>
      <c r="AR354" s="54"/>
      <c r="AT354"/>
      <c r="AU354" s="36"/>
      <c r="AV354" s="36"/>
      <c r="AW354" s="36"/>
      <c r="AX354" s="36"/>
      <c r="AY354" s="36"/>
    </row>
    <row r="355" spans="1:51" s="7" customFormat="1" x14ac:dyDescent="0.25">
      <c r="A355" s="8"/>
      <c r="E355" s="8"/>
      <c r="I355" s="9"/>
      <c r="J355" s="9"/>
      <c r="L355" s="9"/>
      <c r="N355" s="9"/>
      <c r="P355" s="9"/>
      <c r="R355" s="10"/>
      <c r="S355" s="10"/>
      <c r="T355" s="10"/>
      <c r="U355" s="10"/>
      <c r="V355" s="10"/>
      <c r="AA355" s="10"/>
      <c r="AD355" s="10"/>
      <c r="AH355" s="8"/>
      <c r="AI355"/>
      <c r="AO355" s="57"/>
      <c r="AP355"/>
      <c r="AQ355" s="54"/>
      <c r="AR355" s="54"/>
      <c r="AT355"/>
      <c r="AU355" s="36"/>
      <c r="AV355" s="36"/>
      <c r="AW355" s="36"/>
      <c r="AX355" s="36"/>
      <c r="AY355" s="36"/>
    </row>
    <row r="356" spans="1:51" s="7" customFormat="1" x14ac:dyDescent="0.25">
      <c r="A356" s="8"/>
      <c r="E356" s="8"/>
      <c r="I356" s="9"/>
      <c r="J356" s="9"/>
      <c r="L356" s="9"/>
      <c r="N356" s="9"/>
      <c r="P356" s="9"/>
      <c r="R356" s="10"/>
      <c r="S356" s="10"/>
      <c r="T356" s="10"/>
      <c r="U356" s="10"/>
      <c r="V356" s="10"/>
      <c r="AA356" s="10"/>
      <c r="AD356" s="10"/>
      <c r="AH356" s="8"/>
      <c r="AI356"/>
      <c r="AO356" s="57"/>
      <c r="AP356"/>
      <c r="AQ356" s="54"/>
      <c r="AR356" s="54"/>
      <c r="AT356"/>
      <c r="AU356" s="36"/>
      <c r="AV356" s="36"/>
      <c r="AW356" s="36"/>
      <c r="AX356" s="36"/>
      <c r="AY356" s="36"/>
    </row>
    <row r="357" spans="1:51" s="7" customFormat="1" x14ac:dyDescent="0.25">
      <c r="A357" s="8"/>
      <c r="E357" s="8"/>
      <c r="I357" s="9"/>
      <c r="J357" s="9"/>
      <c r="L357" s="9"/>
      <c r="N357" s="9"/>
      <c r="P357" s="9"/>
      <c r="R357" s="10"/>
      <c r="S357" s="10"/>
      <c r="T357" s="10"/>
      <c r="U357" s="10"/>
      <c r="V357" s="10"/>
      <c r="AA357" s="10"/>
      <c r="AD357" s="10"/>
      <c r="AH357" s="8"/>
      <c r="AI357"/>
      <c r="AO357" s="57"/>
      <c r="AP357"/>
      <c r="AQ357" s="54"/>
      <c r="AR357" s="54"/>
      <c r="AT357"/>
      <c r="AU357" s="36"/>
      <c r="AV357" s="36"/>
      <c r="AW357" s="36"/>
      <c r="AX357" s="36"/>
      <c r="AY357" s="36"/>
    </row>
    <row r="358" spans="1:51" s="7" customFormat="1" x14ac:dyDescent="0.25">
      <c r="A358" s="8"/>
      <c r="E358" s="8"/>
      <c r="I358" s="9"/>
      <c r="J358" s="9"/>
      <c r="L358" s="9"/>
      <c r="N358" s="9"/>
      <c r="P358" s="9"/>
      <c r="R358" s="10"/>
      <c r="S358" s="10"/>
      <c r="T358" s="10"/>
      <c r="U358" s="10"/>
      <c r="V358" s="10"/>
      <c r="AA358" s="10"/>
      <c r="AD358" s="10"/>
      <c r="AH358" s="8"/>
      <c r="AI358"/>
      <c r="AO358" s="57"/>
      <c r="AP358"/>
      <c r="AQ358" s="54"/>
      <c r="AR358" s="54"/>
      <c r="AT358"/>
      <c r="AU358" s="36"/>
      <c r="AV358" s="36"/>
      <c r="AW358" s="36"/>
      <c r="AX358" s="36"/>
      <c r="AY358" s="36"/>
    </row>
    <row r="359" spans="1:51" s="7" customFormat="1" x14ac:dyDescent="0.25">
      <c r="A359" s="8"/>
      <c r="E359" s="8"/>
      <c r="I359" s="9"/>
      <c r="J359" s="9"/>
      <c r="L359" s="9"/>
      <c r="N359" s="9"/>
      <c r="P359" s="9"/>
      <c r="R359" s="10"/>
      <c r="S359" s="10"/>
      <c r="T359" s="10"/>
      <c r="U359" s="10"/>
      <c r="V359" s="10"/>
      <c r="AA359" s="10"/>
      <c r="AD359" s="10"/>
      <c r="AH359" s="8"/>
      <c r="AI359"/>
      <c r="AO359" s="57"/>
      <c r="AP359"/>
      <c r="AQ359" s="54"/>
      <c r="AR359" s="54"/>
      <c r="AT359"/>
      <c r="AU359" s="36"/>
      <c r="AV359" s="36"/>
      <c r="AW359" s="36"/>
      <c r="AX359" s="36"/>
      <c r="AY359" s="36"/>
    </row>
    <row r="360" spans="1:51" s="7" customFormat="1" x14ac:dyDescent="0.25">
      <c r="A360" s="8"/>
      <c r="E360" s="8"/>
      <c r="I360" s="9"/>
      <c r="J360" s="9"/>
      <c r="L360" s="9"/>
      <c r="N360" s="9"/>
      <c r="P360" s="9"/>
      <c r="R360" s="10"/>
      <c r="S360" s="10"/>
      <c r="T360" s="10"/>
      <c r="U360" s="10"/>
      <c r="V360" s="10"/>
      <c r="AA360" s="10"/>
      <c r="AD360" s="10"/>
      <c r="AH360" s="8"/>
      <c r="AI360"/>
      <c r="AO360" s="57"/>
      <c r="AP360"/>
      <c r="AQ360" s="54"/>
      <c r="AR360" s="54"/>
      <c r="AT360"/>
      <c r="AU360" s="36"/>
      <c r="AV360" s="36"/>
      <c r="AW360" s="36"/>
      <c r="AX360" s="36"/>
      <c r="AY360" s="36"/>
    </row>
    <row r="361" spans="1:51" s="7" customFormat="1" x14ac:dyDescent="0.25">
      <c r="A361" s="8"/>
      <c r="E361" s="8"/>
      <c r="I361" s="9"/>
      <c r="J361" s="9"/>
      <c r="L361" s="9"/>
      <c r="N361" s="9"/>
      <c r="P361" s="9"/>
      <c r="R361" s="10"/>
      <c r="S361" s="10"/>
      <c r="T361" s="10"/>
      <c r="U361" s="10"/>
      <c r="V361" s="10"/>
      <c r="AA361" s="10"/>
      <c r="AD361" s="10"/>
      <c r="AH361" s="8"/>
      <c r="AI361"/>
      <c r="AO361" s="57"/>
      <c r="AP361"/>
      <c r="AQ361" s="54"/>
      <c r="AR361" s="54"/>
      <c r="AT361"/>
      <c r="AU361" s="36"/>
      <c r="AV361" s="36"/>
      <c r="AW361" s="36"/>
      <c r="AX361" s="36"/>
      <c r="AY361" s="36"/>
    </row>
    <row r="362" spans="1:51" s="7" customFormat="1" x14ac:dyDescent="0.25">
      <c r="A362" s="8"/>
      <c r="E362" s="8"/>
      <c r="I362" s="9"/>
      <c r="J362" s="9"/>
      <c r="L362" s="9"/>
      <c r="N362" s="9"/>
      <c r="P362" s="9"/>
      <c r="R362" s="10"/>
      <c r="S362" s="10"/>
      <c r="T362" s="10"/>
      <c r="U362" s="10"/>
      <c r="V362" s="10"/>
      <c r="AA362" s="10"/>
      <c r="AD362" s="10"/>
      <c r="AH362" s="8"/>
      <c r="AI362"/>
      <c r="AO362" s="57"/>
      <c r="AP362"/>
      <c r="AQ362" s="54"/>
      <c r="AR362" s="54"/>
      <c r="AT362"/>
      <c r="AU362" s="36"/>
      <c r="AV362" s="36"/>
      <c r="AW362" s="36"/>
      <c r="AX362" s="36"/>
      <c r="AY362" s="36"/>
    </row>
    <row r="363" spans="1:51" s="7" customFormat="1" x14ac:dyDescent="0.25">
      <c r="A363" s="8"/>
      <c r="E363" s="8"/>
      <c r="I363" s="9"/>
      <c r="J363" s="9"/>
      <c r="L363" s="9"/>
      <c r="N363" s="9"/>
      <c r="P363" s="9"/>
      <c r="R363" s="10"/>
      <c r="S363" s="10"/>
      <c r="T363" s="10"/>
      <c r="U363" s="10"/>
      <c r="V363" s="10"/>
      <c r="AA363" s="10"/>
      <c r="AD363" s="10"/>
      <c r="AH363" s="8"/>
      <c r="AI363"/>
      <c r="AO363" s="57"/>
      <c r="AP363"/>
      <c r="AQ363" s="54"/>
      <c r="AR363" s="54"/>
      <c r="AT363"/>
      <c r="AU363" s="36"/>
      <c r="AV363" s="36"/>
      <c r="AW363" s="36"/>
      <c r="AX363" s="36"/>
      <c r="AY363" s="36"/>
    </row>
    <row r="364" spans="1:51" s="7" customFormat="1" x14ac:dyDescent="0.25">
      <c r="A364" s="8"/>
      <c r="E364" s="8"/>
      <c r="I364" s="9"/>
      <c r="J364" s="9"/>
      <c r="L364" s="9"/>
      <c r="N364" s="9"/>
      <c r="P364" s="9"/>
      <c r="R364" s="10"/>
      <c r="S364" s="10"/>
      <c r="T364" s="10"/>
      <c r="U364" s="10"/>
      <c r="V364" s="10"/>
      <c r="AA364" s="10"/>
      <c r="AD364" s="10"/>
      <c r="AH364" s="8"/>
      <c r="AI364"/>
      <c r="AO364" s="57"/>
      <c r="AP364"/>
      <c r="AQ364" s="54"/>
      <c r="AR364" s="54"/>
      <c r="AT364"/>
      <c r="AU364" s="36"/>
      <c r="AV364" s="36"/>
      <c r="AW364" s="36"/>
      <c r="AX364" s="36"/>
      <c r="AY364" s="36"/>
    </row>
    <row r="365" spans="1:51" s="7" customFormat="1" x14ac:dyDescent="0.25">
      <c r="A365" s="8"/>
      <c r="E365" s="8"/>
      <c r="I365" s="9"/>
      <c r="J365" s="9"/>
      <c r="L365" s="9"/>
      <c r="N365" s="9"/>
      <c r="P365" s="9"/>
      <c r="R365" s="10"/>
      <c r="S365" s="10"/>
      <c r="T365" s="10"/>
      <c r="U365" s="10"/>
      <c r="V365" s="10"/>
      <c r="AA365" s="10"/>
      <c r="AD365" s="10"/>
      <c r="AH365" s="8"/>
      <c r="AI365"/>
      <c r="AO365" s="57"/>
      <c r="AP365"/>
      <c r="AQ365" s="54"/>
      <c r="AR365" s="54"/>
      <c r="AT365"/>
      <c r="AU365" s="36"/>
      <c r="AV365" s="36"/>
      <c r="AW365" s="36"/>
      <c r="AX365" s="36"/>
      <c r="AY365" s="36"/>
    </row>
    <row r="366" spans="1:51" s="7" customFormat="1" x14ac:dyDescent="0.25">
      <c r="A366" s="8"/>
      <c r="E366" s="8"/>
      <c r="I366" s="9"/>
      <c r="J366" s="9"/>
      <c r="L366" s="9"/>
      <c r="N366" s="9"/>
      <c r="P366" s="9"/>
      <c r="R366" s="10"/>
      <c r="S366" s="10"/>
      <c r="T366" s="10"/>
      <c r="U366" s="10"/>
      <c r="V366" s="10"/>
      <c r="AA366" s="10"/>
      <c r="AD366" s="10"/>
      <c r="AH366" s="8"/>
      <c r="AI366"/>
      <c r="AO366" s="57"/>
      <c r="AP366"/>
      <c r="AQ366" s="54"/>
      <c r="AR366" s="54"/>
      <c r="AT366"/>
      <c r="AU366" s="36"/>
      <c r="AV366" s="36"/>
      <c r="AW366" s="36"/>
      <c r="AX366" s="36"/>
      <c r="AY366" s="36"/>
    </row>
    <row r="367" spans="1:51" s="7" customFormat="1" x14ac:dyDescent="0.25">
      <c r="A367" s="8"/>
      <c r="E367" s="8"/>
      <c r="I367" s="9"/>
      <c r="J367" s="9"/>
      <c r="L367" s="9"/>
      <c r="N367" s="9"/>
      <c r="P367" s="9"/>
      <c r="R367" s="10"/>
      <c r="S367" s="10"/>
      <c r="T367" s="10"/>
      <c r="U367" s="10"/>
      <c r="V367" s="10"/>
      <c r="AA367" s="10"/>
      <c r="AD367" s="10"/>
      <c r="AH367" s="8"/>
      <c r="AI367"/>
      <c r="AO367" s="57"/>
      <c r="AP367"/>
      <c r="AQ367" s="54"/>
      <c r="AR367" s="54"/>
      <c r="AT367"/>
      <c r="AU367" s="36"/>
      <c r="AV367" s="36"/>
      <c r="AW367" s="36"/>
      <c r="AX367" s="36"/>
      <c r="AY367" s="36"/>
    </row>
    <row r="368" spans="1:51" s="7" customFormat="1" x14ac:dyDescent="0.25">
      <c r="A368" s="8"/>
      <c r="E368" s="8"/>
      <c r="I368" s="9"/>
      <c r="J368" s="9"/>
      <c r="L368" s="9"/>
      <c r="N368" s="9"/>
      <c r="P368" s="9"/>
      <c r="R368" s="10"/>
      <c r="S368" s="10"/>
      <c r="T368" s="10"/>
      <c r="U368" s="10"/>
      <c r="V368" s="10"/>
      <c r="AA368" s="10"/>
      <c r="AD368" s="10"/>
      <c r="AH368" s="8"/>
      <c r="AI368"/>
      <c r="AO368" s="57"/>
      <c r="AP368"/>
      <c r="AQ368" s="54"/>
      <c r="AR368" s="54"/>
      <c r="AT368"/>
      <c r="AU368" s="36"/>
      <c r="AV368" s="36"/>
      <c r="AW368" s="36"/>
      <c r="AX368" s="36"/>
      <c r="AY368" s="36"/>
    </row>
    <row r="369" spans="1:51" s="7" customFormat="1" x14ac:dyDescent="0.25">
      <c r="A369" s="8"/>
      <c r="E369" s="8"/>
      <c r="I369" s="9"/>
      <c r="J369" s="9"/>
      <c r="L369" s="9"/>
      <c r="N369" s="9"/>
      <c r="P369" s="9"/>
      <c r="R369" s="10"/>
      <c r="S369" s="10"/>
      <c r="T369" s="10"/>
      <c r="U369" s="10"/>
      <c r="V369" s="10"/>
      <c r="AA369" s="10"/>
      <c r="AD369" s="10"/>
      <c r="AH369" s="8"/>
      <c r="AI369"/>
      <c r="AO369" s="57"/>
      <c r="AP369"/>
      <c r="AQ369" s="54"/>
      <c r="AR369" s="54"/>
      <c r="AT369"/>
      <c r="AU369" s="36"/>
      <c r="AV369" s="36"/>
      <c r="AW369" s="36"/>
      <c r="AX369" s="36"/>
      <c r="AY369" s="36"/>
    </row>
    <row r="370" spans="1:51" s="7" customFormat="1" x14ac:dyDescent="0.25">
      <c r="A370" s="8"/>
      <c r="E370" s="8"/>
      <c r="I370" s="9"/>
      <c r="J370" s="9"/>
      <c r="L370" s="9"/>
      <c r="N370" s="9"/>
      <c r="P370" s="9"/>
      <c r="R370" s="10"/>
      <c r="S370" s="10"/>
      <c r="T370" s="10"/>
      <c r="U370" s="10"/>
      <c r="V370" s="10"/>
      <c r="AA370" s="10"/>
      <c r="AD370" s="10"/>
      <c r="AH370" s="8"/>
      <c r="AI370"/>
      <c r="AO370" s="57"/>
      <c r="AP370"/>
      <c r="AQ370" s="54"/>
      <c r="AR370" s="54"/>
      <c r="AT370"/>
      <c r="AU370" s="36"/>
      <c r="AV370" s="36"/>
      <c r="AW370" s="36"/>
      <c r="AX370" s="36"/>
      <c r="AY370" s="36"/>
    </row>
    <row r="371" spans="1:51" s="7" customFormat="1" x14ac:dyDescent="0.25">
      <c r="A371" s="8"/>
      <c r="E371" s="8"/>
      <c r="I371" s="9"/>
      <c r="J371" s="9"/>
      <c r="L371" s="9"/>
      <c r="N371" s="9"/>
      <c r="P371" s="9"/>
      <c r="R371" s="10"/>
      <c r="S371" s="10"/>
      <c r="T371" s="10"/>
      <c r="U371" s="10"/>
      <c r="V371" s="10"/>
      <c r="AA371" s="10"/>
      <c r="AD371" s="10"/>
      <c r="AH371" s="8"/>
      <c r="AI371"/>
      <c r="AO371" s="57"/>
      <c r="AP371"/>
      <c r="AQ371" s="54"/>
      <c r="AR371" s="54"/>
      <c r="AT371"/>
      <c r="AU371" s="36"/>
      <c r="AV371" s="36"/>
      <c r="AW371" s="36"/>
      <c r="AX371" s="36"/>
      <c r="AY371" s="36"/>
    </row>
    <row r="372" spans="1:51" s="7" customFormat="1" x14ac:dyDescent="0.25">
      <c r="A372" s="8"/>
      <c r="E372" s="8"/>
      <c r="I372" s="9"/>
      <c r="J372" s="9"/>
      <c r="L372" s="9"/>
      <c r="N372" s="9"/>
      <c r="P372" s="9"/>
      <c r="R372" s="10"/>
      <c r="S372" s="10"/>
      <c r="T372" s="10"/>
      <c r="U372" s="10"/>
      <c r="V372" s="10"/>
      <c r="AA372" s="10"/>
      <c r="AD372" s="10"/>
      <c r="AH372" s="8"/>
      <c r="AI372"/>
      <c r="AO372" s="57"/>
      <c r="AP372"/>
      <c r="AQ372" s="54"/>
      <c r="AR372" s="54"/>
      <c r="AT372"/>
      <c r="AU372" s="36"/>
      <c r="AV372" s="36"/>
      <c r="AW372" s="36"/>
      <c r="AX372" s="36"/>
      <c r="AY372" s="36"/>
    </row>
    <row r="373" spans="1:51" s="7" customFormat="1" x14ac:dyDescent="0.25">
      <c r="A373" s="8"/>
      <c r="E373" s="8"/>
      <c r="I373" s="9"/>
      <c r="J373" s="9"/>
      <c r="L373" s="9"/>
      <c r="N373" s="9"/>
      <c r="P373" s="9"/>
      <c r="R373" s="10"/>
      <c r="S373" s="10"/>
      <c r="T373" s="10"/>
      <c r="U373" s="10"/>
      <c r="V373" s="10"/>
      <c r="AA373" s="10"/>
      <c r="AD373" s="10"/>
      <c r="AH373" s="8"/>
      <c r="AI373"/>
      <c r="AO373" s="57"/>
      <c r="AP373"/>
      <c r="AQ373" s="54"/>
      <c r="AR373" s="54"/>
      <c r="AT373"/>
      <c r="AU373" s="36"/>
      <c r="AV373" s="36"/>
      <c r="AW373" s="36"/>
      <c r="AX373" s="36"/>
      <c r="AY373" s="36"/>
    </row>
    <row r="374" spans="1:51" s="7" customFormat="1" x14ac:dyDescent="0.25">
      <c r="A374" s="8"/>
      <c r="E374" s="8"/>
      <c r="I374" s="9"/>
      <c r="J374" s="9"/>
      <c r="L374" s="9"/>
      <c r="N374" s="9"/>
      <c r="P374" s="9"/>
      <c r="R374" s="10"/>
      <c r="S374" s="10"/>
      <c r="T374" s="10"/>
      <c r="U374" s="10"/>
      <c r="V374" s="10"/>
      <c r="AA374" s="10"/>
      <c r="AD374" s="10"/>
      <c r="AH374" s="8"/>
      <c r="AI374"/>
      <c r="AO374" s="57"/>
      <c r="AP374"/>
      <c r="AQ374" s="54"/>
      <c r="AR374" s="54"/>
      <c r="AT374"/>
      <c r="AU374" s="36"/>
      <c r="AV374" s="36"/>
      <c r="AW374" s="36"/>
      <c r="AX374" s="36"/>
      <c r="AY374" s="36"/>
    </row>
    <row r="375" spans="1:51" s="7" customFormat="1" x14ac:dyDescent="0.25">
      <c r="A375" s="8"/>
      <c r="E375" s="8"/>
      <c r="I375" s="9"/>
      <c r="J375" s="9"/>
      <c r="L375" s="9"/>
      <c r="N375" s="9"/>
      <c r="P375" s="9"/>
      <c r="R375" s="10"/>
      <c r="S375" s="10"/>
      <c r="T375" s="10"/>
      <c r="U375" s="10"/>
      <c r="V375" s="10"/>
      <c r="AA375" s="10"/>
      <c r="AD375" s="10"/>
      <c r="AH375" s="8"/>
      <c r="AI375"/>
      <c r="AO375" s="57"/>
      <c r="AP375"/>
      <c r="AQ375" s="54"/>
      <c r="AR375" s="54"/>
      <c r="AT375"/>
      <c r="AU375" s="36"/>
      <c r="AV375" s="36"/>
      <c r="AW375" s="36"/>
      <c r="AX375" s="36"/>
      <c r="AY375" s="36"/>
    </row>
    <row r="376" spans="1:51" s="7" customFormat="1" x14ac:dyDescent="0.25">
      <c r="A376" s="8"/>
      <c r="E376" s="8"/>
      <c r="I376" s="9"/>
      <c r="J376" s="9"/>
      <c r="L376" s="9"/>
      <c r="N376" s="9"/>
      <c r="P376" s="9"/>
      <c r="R376" s="10"/>
      <c r="S376" s="10"/>
      <c r="T376" s="10"/>
      <c r="U376" s="10"/>
      <c r="V376" s="10"/>
      <c r="AA376" s="10"/>
      <c r="AD376" s="10"/>
      <c r="AH376" s="8"/>
      <c r="AI376"/>
      <c r="AO376" s="57"/>
      <c r="AP376"/>
      <c r="AQ376" s="54"/>
      <c r="AR376" s="54"/>
      <c r="AT376"/>
      <c r="AU376" s="36"/>
      <c r="AV376" s="36"/>
      <c r="AW376" s="36"/>
      <c r="AX376" s="36"/>
      <c r="AY376" s="36"/>
    </row>
    <row r="377" spans="1:51" s="7" customFormat="1" x14ac:dyDescent="0.25">
      <c r="A377" s="8"/>
      <c r="E377" s="8"/>
      <c r="I377" s="9"/>
      <c r="J377" s="9"/>
      <c r="L377" s="9"/>
      <c r="N377" s="9"/>
      <c r="P377" s="9"/>
      <c r="R377" s="10"/>
      <c r="S377" s="10"/>
      <c r="T377" s="10"/>
      <c r="U377" s="10"/>
      <c r="V377" s="10"/>
      <c r="AA377" s="10"/>
      <c r="AD377" s="10"/>
      <c r="AH377" s="8"/>
      <c r="AI377"/>
      <c r="AO377" s="57"/>
      <c r="AP377"/>
      <c r="AQ377" s="54"/>
      <c r="AR377" s="54"/>
      <c r="AT377"/>
      <c r="AU377" s="36"/>
      <c r="AV377" s="36"/>
      <c r="AW377" s="36"/>
      <c r="AX377" s="36"/>
      <c r="AY377" s="36"/>
    </row>
    <row r="378" spans="1:51" s="7" customFormat="1" x14ac:dyDescent="0.25">
      <c r="A378" s="8"/>
      <c r="E378" s="8"/>
      <c r="I378" s="9"/>
      <c r="J378" s="9"/>
      <c r="L378" s="9"/>
      <c r="N378" s="9"/>
      <c r="P378" s="9"/>
      <c r="R378" s="10"/>
      <c r="S378" s="10"/>
      <c r="T378" s="10"/>
      <c r="U378" s="10"/>
      <c r="V378" s="10"/>
      <c r="AA378" s="10"/>
      <c r="AD378" s="10"/>
      <c r="AH378" s="8"/>
      <c r="AI378"/>
      <c r="AO378" s="57"/>
      <c r="AP378"/>
      <c r="AQ378" s="54"/>
      <c r="AR378" s="54"/>
      <c r="AT378"/>
      <c r="AU378" s="36"/>
      <c r="AV378" s="36"/>
      <c r="AW378" s="36"/>
      <c r="AX378" s="36"/>
      <c r="AY378" s="36"/>
    </row>
    <row r="379" spans="1:51" s="7" customFormat="1" x14ac:dyDescent="0.25">
      <c r="A379" s="8"/>
      <c r="E379" s="8"/>
      <c r="I379" s="9"/>
      <c r="J379" s="9"/>
      <c r="L379" s="9"/>
      <c r="N379" s="9"/>
      <c r="P379" s="9"/>
      <c r="R379" s="10"/>
      <c r="S379" s="10"/>
      <c r="T379" s="10"/>
      <c r="U379" s="10"/>
      <c r="V379" s="10"/>
      <c r="AA379" s="10"/>
      <c r="AD379" s="10"/>
      <c r="AH379" s="8"/>
      <c r="AI379"/>
      <c r="AO379" s="57"/>
      <c r="AP379"/>
      <c r="AQ379" s="54"/>
      <c r="AR379" s="54"/>
      <c r="AT379"/>
      <c r="AU379" s="36"/>
      <c r="AV379" s="36"/>
      <c r="AW379" s="36"/>
      <c r="AX379" s="36"/>
      <c r="AY379" s="36"/>
    </row>
    <row r="380" spans="1:51" s="7" customFormat="1" x14ac:dyDescent="0.25">
      <c r="A380" s="8"/>
      <c r="E380" s="8"/>
      <c r="I380" s="9"/>
      <c r="J380" s="9"/>
      <c r="L380" s="9"/>
      <c r="N380" s="9"/>
      <c r="P380" s="9"/>
      <c r="R380" s="10"/>
      <c r="S380" s="10"/>
      <c r="T380" s="10"/>
      <c r="U380" s="10"/>
      <c r="V380" s="10"/>
      <c r="AA380" s="10"/>
      <c r="AD380" s="10"/>
      <c r="AH380" s="8"/>
      <c r="AI380"/>
      <c r="AO380" s="57"/>
      <c r="AP380"/>
      <c r="AQ380" s="54"/>
      <c r="AR380" s="54"/>
      <c r="AT380"/>
      <c r="AU380" s="36"/>
      <c r="AV380" s="36"/>
      <c r="AW380" s="36"/>
      <c r="AX380" s="36"/>
      <c r="AY380" s="36"/>
    </row>
    <row r="381" spans="1:51" s="7" customFormat="1" x14ac:dyDescent="0.25">
      <c r="A381" s="8"/>
      <c r="E381" s="8"/>
      <c r="I381" s="9"/>
      <c r="J381" s="9"/>
      <c r="L381" s="9"/>
      <c r="N381" s="9"/>
      <c r="P381" s="9"/>
      <c r="R381" s="10"/>
      <c r="S381" s="10"/>
      <c r="T381" s="10"/>
      <c r="U381" s="10"/>
      <c r="V381" s="10"/>
      <c r="AA381" s="10"/>
      <c r="AD381" s="10"/>
      <c r="AH381" s="8"/>
      <c r="AI381"/>
      <c r="AO381" s="57"/>
      <c r="AP381"/>
      <c r="AQ381" s="54"/>
      <c r="AR381" s="54"/>
      <c r="AT381"/>
      <c r="AU381" s="36"/>
      <c r="AV381" s="36"/>
      <c r="AW381" s="36"/>
      <c r="AX381" s="36"/>
      <c r="AY381" s="36"/>
    </row>
    <row r="382" spans="1:51" s="7" customFormat="1" x14ac:dyDescent="0.25">
      <c r="A382" s="8"/>
      <c r="E382" s="8"/>
      <c r="I382" s="9"/>
      <c r="J382" s="9"/>
      <c r="L382" s="9"/>
      <c r="N382" s="9"/>
      <c r="P382" s="9"/>
      <c r="R382" s="10"/>
      <c r="S382" s="10"/>
      <c r="T382" s="10"/>
      <c r="U382" s="10"/>
      <c r="V382" s="10"/>
      <c r="AA382" s="10"/>
      <c r="AD382" s="10"/>
      <c r="AH382" s="8"/>
      <c r="AI382"/>
      <c r="AO382" s="57"/>
      <c r="AP382"/>
      <c r="AQ382" s="54"/>
      <c r="AR382" s="54"/>
      <c r="AT382"/>
      <c r="AU382" s="36"/>
      <c r="AV382" s="36"/>
      <c r="AW382" s="36"/>
      <c r="AX382" s="36"/>
      <c r="AY382" s="36"/>
    </row>
    <row r="383" spans="1:51" s="7" customFormat="1" x14ac:dyDescent="0.25">
      <c r="A383" s="8"/>
      <c r="E383" s="8"/>
      <c r="I383" s="9"/>
      <c r="J383" s="9"/>
      <c r="L383" s="9"/>
      <c r="N383" s="9"/>
      <c r="P383" s="9"/>
      <c r="R383" s="10"/>
      <c r="S383" s="10"/>
      <c r="T383" s="10"/>
      <c r="U383" s="10"/>
      <c r="V383" s="10"/>
      <c r="AA383" s="10"/>
      <c r="AD383" s="10"/>
      <c r="AH383" s="8"/>
      <c r="AI383"/>
      <c r="AO383" s="57"/>
      <c r="AP383"/>
      <c r="AQ383" s="54"/>
      <c r="AR383" s="54"/>
      <c r="AT383"/>
      <c r="AU383" s="36"/>
      <c r="AV383" s="36"/>
      <c r="AW383" s="36"/>
      <c r="AX383" s="36"/>
      <c r="AY383" s="36"/>
    </row>
    <row r="384" spans="1:51" s="7" customFormat="1" x14ac:dyDescent="0.25">
      <c r="A384" s="8"/>
      <c r="E384" s="8"/>
      <c r="I384" s="9"/>
      <c r="J384" s="9"/>
      <c r="L384" s="9"/>
      <c r="N384" s="9"/>
      <c r="P384" s="9"/>
      <c r="R384" s="10"/>
      <c r="S384" s="10"/>
      <c r="T384" s="10"/>
      <c r="U384" s="10"/>
      <c r="V384" s="10"/>
      <c r="AA384" s="10"/>
      <c r="AD384" s="10"/>
      <c r="AH384" s="8"/>
      <c r="AI384"/>
      <c r="AO384" s="57"/>
      <c r="AP384"/>
      <c r="AQ384" s="54"/>
      <c r="AR384" s="54"/>
      <c r="AT384"/>
      <c r="AU384" s="36"/>
      <c r="AV384" s="36"/>
      <c r="AW384" s="36"/>
      <c r="AX384" s="36"/>
      <c r="AY384" s="36"/>
    </row>
    <row r="385" spans="1:51" s="7" customFormat="1" x14ac:dyDescent="0.25">
      <c r="A385" s="8"/>
      <c r="E385" s="8"/>
      <c r="I385" s="9"/>
      <c r="J385" s="9"/>
      <c r="L385" s="9"/>
      <c r="N385" s="9"/>
      <c r="P385" s="9"/>
      <c r="R385" s="10"/>
      <c r="S385" s="10"/>
      <c r="T385" s="10"/>
      <c r="U385" s="10"/>
      <c r="V385" s="10"/>
      <c r="AA385" s="10"/>
      <c r="AD385" s="10"/>
      <c r="AH385" s="8"/>
      <c r="AI385"/>
      <c r="AO385" s="57"/>
      <c r="AP385"/>
      <c r="AQ385" s="54"/>
      <c r="AR385" s="54"/>
      <c r="AT385"/>
      <c r="AU385" s="36"/>
      <c r="AV385" s="36"/>
      <c r="AW385" s="36"/>
      <c r="AX385" s="36"/>
      <c r="AY385" s="36"/>
    </row>
    <row r="386" spans="1:51" s="7" customFormat="1" x14ac:dyDescent="0.25">
      <c r="A386" s="8"/>
      <c r="E386" s="8"/>
      <c r="I386" s="9"/>
      <c r="J386" s="9"/>
      <c r="L386" s="9"/>
      <c r="N386" s="9"/>
      <c r="P386" s="9"/>
      <c r="R386" s="10"/>
      <c r="S386" s="10"/>
      <c r="T386" s="10"/>
      <c r="U386" s="10"/>
      <c r="V386" s="10"/>
      <c r="AA386" s="10"/>
      <c r="AD386" s="10"/>
      <c r="AH386" s="8"/>
      <c r="AI386"/>
      <c r="AO386" s="57"/>
      <c r="AP386"/>
      <c r="AQ386" s="54"/>
      <c r="AR386" s="54"/>
      <c r="AT386"/>
      <c r="AU386" s="36"/>
      <c r="AV386" s="36"/>
      <c r="AW386" s="36"/>
      <c r="AX386" s="36"/>
      <c r="AY386" s="36"/>
    </row>
    <row r="387" spans="1:51" s="7" customFormat="1" x14ac:dyDescent="0.25">
      <c r="A387" s="8"/>
      <c r="E387" s="8"/>
      <c r="I387" s="9"/>
      <c r="J387" s="9"/>
      <c r="L387" s="9"/>
      <c r="N387" s="9"/>
      <c r="P387" s="9"/>
      <c r="R387" s="10"/>
      <c r="S387" s="10"/>
      <c r="T387" s="10"/>
      <c r="U387" s="10"/>
      <c r="V387" s="10"/>
      <c r="AA387" s="10"/>
      <c r="AD387" s="10"/>
      <c r="AH387" s="8"/>
      <c r="AI387"/>
      <c r="AO387" s="57"/>
      <c r="AP387"/>
      <c r="AQ387" s="54"/>
      <c r="AR387" s="54"/>
      <c r="AT387"/>
      <c r="AU387" s="36"/>
      <c r="AV387" s="36"/>
      <c r="AW387" s="36"/>
      <c r="AX387" s="36"/>
      <c r="AY387" s="36"/>
    </row>
    <row r="388" spans="1:51" s="7" customFormat="1" x14ac:dyDescent="0.25">
      <c r="A388" s="8"/>
      <c r="E388" s="8"/>
      <c r="I388" s="9"/>
      <c r="J388" s="9"/>
      <c r="L388" s="9"/>
      <c r="N388" s="9"/>
      <c r="P388" s="9"/>
      <c r="R388" s="10"/>
      <c r="S388" s="10"/>
      <c r="T388" s="10"/>
      <c r="U388" s="10"/>
      <c r="V388" s="10"/>
      <c r="AA388" s="10"/>
      <c r="AD388" s="10"/>
      <c r="AH388" s="8"/>
      <c r="AI388"/>
      <c r="AO388" s="57"/>
      <c r="AP388"/>
      <c r="AQ388" s="54"/>
      <c r="AR388" s="54"/>
      <c r="AT388"/>
      <c r="AU388" s="36"/>
      <c r="AV388" s="36"/>
      <c r="AW388" s="36"/>
      <c r="AX388" s="36"/>
      <c r="AY388" s="36"/>
    </row>
    <row r="389" spans="1:51" s="7" customFormat="1" x14ac:dyDescent="0.25">
      <c r="A389" s="8"/>
      <c r="E389" s="8"/>
      <c r="I389" s="9"/>
      <c r="J389" s="9"/>
      <c r="L389" s="9"/>
      <c r="N389" s="9"/>
      <c r="P389" s="9"/>
      <c r="R389" s="10"/>
      <c r="S389" s="10"/>
      <c r="T389" s="10"/>
      <c r="U389" s="10"/>
      <c r="V389" s="10"/>
      <c r="AA389" s="10"/>
      <c r="AD389" s="10"/>
      <c r="AH389" s="8"/>
      <c r="AI389"/>
      <c r="AO389" s="57"/>
      <c r="AP389"/>
      <c r="AQ389" s="54"/>
      <c r="AR389" s="54"/>
      <c r="AT389"/>
      <c r="AU389" s="36"/>
      <c r="AV389" s="36"/>
      <c r="AW389" s="36"/>
      <c r="AX389" s="36"/>
      <c r="AY389" s="36"/>
    </row>
    <row r="390" spans="1:51" s="7" customFormat="1" x14ac:dyDescent="0.25">
      <c r="A390" s="8"/>
      <c r="E390" s="8"/>
      <c r="I390" s="9"/>
      <c r="J390" s="9"/>
      <c r="L390" s="9"/>
      <c r="N390" s="9"/>
      <c r="P390" s="9"/>
      <c r="R390" s="10"/>
      <c r="S390" s="10"/>
      <c r="T390" s="10"/>
      <c r="U390" s="10"/>
      <c r="V390" s="10"/>
      <c r="AA390" s="10"/>
      <c r="AD390" s="10"/>
      <c r="AH390" s="8"/>
      <c r="AI390"/>
      <c r="AO390" s="57"/>
      <c r="AP390"/>
      <c r="AQ390" s="54"/>
      <c r="AR390" s="54"/>
      <c r="AT390"/>
      <c r="AU390" s="36"/>
      <c r="AV390" s="36"/>
      <c r="AW390" s="36"/>
      <c r="AX390" s="36"/>
      <c r="AY390" s="36"/>
    </row>
    <row r="391" spans="1:51" s="7" customFormat="1" x14ac:dyDescent="0.25">
      <c r="A391" s="8"/>
      <c r="E391" s="8"/>
      <c r="I391" s="9"/>
      <c r="J391" s="9"/>
      <c r="L391" s="9"/>
      <c r="N391" s="9"/>
      <c r="P391" s="9"/>
      <c r="R391" s="10"/>
      <c r="S391" s="10"/>
      <c r="T391" s="10"/>
      <c r="U391" s="10"/>
      <c r="V391" s="10"/>
      <c r="AA391" s="10"/>
      <c r="AD391" s="10"/>
      <c r="AH391" s="8"/>
      <c r="AI391"/>
      <c r="AO391" s="57"/>
      <c r="AP391"/>
      <c r="AQ391" s="54"/>
      <c r="AR391" s="54"/>
      <c r="AT391"/>
      <c r="AU391" s="36"/>
      <c r="AV391" s="36"/>
      <c r="AW391" s="36"/>
      <c r="AX391" s="36"/>
      <c r="AY391" s="36"/>
    </row>
    <row r="392" spans="1:51" s="7" customFormat="1" x14ac:dyDescent="0.25">
      <c r="A392" s="8"/>
      <c r="E392" s="8"/>
      <c r="I392" s="9"/>
      <c r="J392" s="9"/>
      <c r="L392" s="9"/>
      <c r="N392" s="9"/>
      <c r="P392" s="9"/>
      <c r="R392" s="10"/>
      <c r="S392" s="10"/>
      <c r="T392" s="10"/>
      <c r="U392" s="10"/>
      <c r="V392" s="10"/>
      <c r="AA392" s="10"/>
      <c r="AD392" s="10"/>
      <c r="AH392" s="8"/>
      <c r="AI392"/>
      <c r="AO392" s="57"/>
      <c r="AP392"/>
      <c r="AQ392" s="54"/>
      <c r="AR392" s="54"/>
      <c r="AT392"/>
      <c r="AU392" s="36"/>
      <c r="AV392" s="36"/>
      <c r="AW392" s="36"/>
      <c r="AX392" s="36"/>
      <c r="AY392" s="36"/>
    </row>
    <row r="393" spans="1:51" s="7" customFormat="1" x14ac:dyDescent="0.25">
      <c r="A393" s="8"/>
      <c r="E393" s="8"/>
      <c r="I393" s="9"/>
      <c r="J393" s="9"/>
      <c r="L393" s="9"/>
      <c r="N393" s="9"/>
      <c r="P393" s="9"/>
      <c r="R393" s="10"/>
      <c r="S393" s="10"/>
      <c r="T393" s="10"/>
      <c r="U393" s="10"/>
      <c r="V393" s="10"/>
      <c r="AA393" s="10"/>
      <c r="AD393" s="10"/>
      <c r="AH393" s="8"/>
      <c r="AI393"/>
      <c r="AO393" s="57"/>
      <c r="AP393"/>
      <c r="AQ393" s="54"/>
      <c r="AR393" s="54"/>
      <c r="AT393"/>
      <c r="AU393" s="36"/>
      <c r="AV393" s="36"/>
      <c r="AW393" s="36"/>
      <c r="AX393" s="36"/>
      <c r="AY393" s="36"/>
    </row>
    <row r="394" spans="1:51" s="7" customFormat="1" x14ac:dyDescent="0.25">
      <c r="A394" s="8"/>
      <c r="E394" s="8"/>
      <c r="I394" s="9"/>
      <c r="J394" s="9"/>
      <c r="L394" s="9"/>
      <c r="N394" s="9"/>
      <c r="P394" s="9"/>
      <c r="R394" s="10"/>
      <c r="S394" s="10"/>
      <c r="T394" s="10"/>
      <c r="U394" s="10"/>
      <c r="V394" s="10"/>
      <c r="AA394" s="10"/>
      <c r="AD394" s="10"/>
      <c r="AH394" s="8"/>
      <c r="AI394"/>
      <c r="AO394" s="57"/>
      <c r="AP394"/>
      <c r="AQ394" s="54"/>
      <c r="AR394" s="54"/>
      <c r="AT394"/>
      <c r="AU394" s="36"/>
      <c r="AV394" s="36"/>
      <c r="AW394" s="36"/>
      <c r="AX394" s="36"/>
      <c r="AY394" s="36"/>
    </row>
    <row r="395" spans="1:51" s="7" customFormat="1" x14ac:dyDescent="0.25">
      <c r="A395" s="8"/>
      <c r="E395" s="8"/>
      <c r="I395" s="9"/>
      <c r="J395" s="9"/>
      <c r="L395" s="9"/>
      <c r="N395" s="9"/>
      <c r="P395" s="9"/>
      <c r="R395" s="10"/>
      <c r="S395" s="10"/>
      <c r="T395" s="10"/>
      <c r="U395" s="10"/>
      <c r="V395" s="10"/>
      <c r="AA395" s="10"/>
      <c r="AD395" s="10"/>
      <c r="AH395" s="8"/>
      <c r="AI395"/>
      <c r="AO395" s="57"/>
      <c r="AP395"/>
      <c r="AQ395" s="54"/>
      <c r="AR395" s="54"/>
      <c r="AT395"/>
      <c r="AU395" s="36"/>
      <c r="AV395" s="36"/>
      <c r="AW395" s="36"/>
      <c r="AX395" s="36"/>
      <c r="AY395" s="36"/>
    </row>
    <row r="396" spans="1:51" s="7" customFormat="1" x14ac:dyDescent="0.25">
      <c r="A396" s="8"/>
      <c r="E396" s="8"/>
      <c r="I396" s="9"/>
      <c r="J396" s="9"/>
      <c r="L396" s="9"/>
      <c r="N396" s="9"/>
      <c r="P396" s="9"/>
      <c r="R396" s="10"/>
      <c r="S396" s="10"/>
      <c r="T396" s="10"/>
      <c r="U396" s="10"/>
      <c r="V396" s="10"/>
      <c r="AA396" s="10"/>
      <c r="AD396" s="10"/>
      <c r="AH396" s="8"/>
      <c r="AI396"/>
      <c r="AO396" s="57"/>
      <c r="AP396"/>
      <c r="AQ396" s="54"/>
      <c r="AR396" s="54"/>
      <c r="AT396"/>
      <c r="AU396" s="36"/>
      <c r="AV396" s="36"/>
      <c r="AW396" s="36"/>
      <c r="AX396" s="36"/>
      <c r="AY396" s="36"/>
    </row>
    <row r="397" spans="1:51" s="7" customFormat="1" x14ac:dyDescent="0.25">
      <c r="A397" s="8"/>
      <c r="E397" s="8"/>
      <c r="I397" s="9"/>
      <c r="J397" s="9"/>
      <c r="L397" s="9"/>
      <c r="N397" s="9"/>
      <c r="P397" s="9"/>
      <c r="R397" s="10"/>
      <c r="S397" s="10"/>
      <c r="T397" s="10"/>
      <c r="U397" s="10"/>
      <c r="V397" s="10"/>
      <c r="AA397" s="10"/>
      <c r="AD397" s="10"/>
      <c r="AH397" s="8"/>
      <c r="AI397"/>
      <c r="AO397" s="57"/>
      <c r="AP397"/>
      <c r="AQ397" s="54"/>
      <c r="AR397" s="54"/>
      <c r="AT397"/>
      <c r="AU397" s="36"/>
      <c r="AV397" s="36"/>
      <c r="AW397" s="36"/>
      <c r="AX397" s="36"/>
      <c r="AY397" s="36"/>
    </row>
    <row r="398" spans="1:51" s="7" customFormat="1" x14ac:dyDescent="0.25">
      <c r="A398" s="8"/>
      <c r="E398" s="8"/>
      <c r="I398" s="9"/>
      <c r="J398" s="9"/>
      <c r="L398" s="9"/>
      <c r="N398" s="9"/>
      <c r="P398" s="9"/>
      <c r="R398" s="10"/>
      <c r="S398" s="10"/>
      <c r="T398" s="10"/>
      <c r="U398" s="10"/>
      <c r="V398" s="10"/>
      <c r="AA398" s="10"/>
      <c r="AD398" s="10"/>
      <c r="AH398" s="8"/>
      <c r="AI398"/>
      <c r="AO398" s="57"/>
      <c r="AP398"/>
      <c r="AQ398" s="54"/>
      <c r="AR398" s="54"/>
      <c r="AT398"/>
      <c r="AU398" s="36"/>
      <c r="AV398" s="36"/>
      <c r="AW398" s="36"/>
      <c r="AX398" s="36"/>
      <c r="AY398" s="36"/>
    </row>
    <row r="399" spans="1:51" s="7" customFormat="1" x14ac:dyDescent="0.25">
      <c r="A399" s="8"/>
      <c r="E399" s="8"/>
      <c r="I399" s="9"/>
      <c r="J399" s="9"/>
      <c r="L399" s="9"/>
      <c r="N399" s="9"/>
      <c r="P399" s="9"/>
      <c r="R399" s="10"/>
      <c r="S399" s="10"/>
      <c r="T399" s="10"/>
      <c r="U399" s="10"/>
      <c r="V399" s="10"/>
      <c r="AA399" s="10"/>
      <c r="AD399" s="10"/>
      <c r="AH399" s="8"/>
      <c r="AI399"/>
      <c r="AO399" s="57"/>
      <c r="AP399"/>
      <c r="AQ399" s="54"/>
      <c r="AR399" s="54"/>
      <c r="AT399"/>
      <c r="AU399" s="36"/>
      <c r="AV399" s="36"/>
      <c r="AW399" s="36"/>
      <c r="AX399" s="36"/>
      <c r="AY399" s="36"/>
    </row>
    <row r="400" spans="1:51" s="7" customFormat="1" x14ac:dyDescent="0.25">
      <c r="A400" s="8"/>
      <c r="E400" s="8"/>
      <c r="I400" s="9"/>
      <c r="J400" s="9"/>
      <c r="L400" s="9"/>
      <c r="N400" s="9"/>
      <c r="P400" s="9"/>
      <c r="R400" s="10"/>
      <c r="S400" s="10"/>
      <c r="T400" s="10"/>
      <c r="U400" s="10"/>
      <c r="V400" s="10"/>
      <c r="AA400" s="10"/>
      <c r="AD400" s="10"/>
      <c r="AH400" s="8"/>
      <c r="AI400"/>
      <c r="AO400" s="57"/>
      <c r="AP400"/>
      <c r="AQ400" s="54"/>
      <c r="AR400" s="54"/>
      <c r="AT400"/>
      <c r="AU400" s="36"/>
      <c r="AV400" s="36"/>
      <c r="AW400" s="36"/>
      <c r="AX400" s="36"/>
      <c r="AY400" s="36"/>
    </row>
    <row r="401" spans="1:51" s="7" customFormat="1" x14ac:dyDescent="0.25">
      <c r="A401" s="8"/>
      <c r="E401" s="8"/>
      <c r="I401" s="9"/>
      <c r="J401" s="9"/>
      <c r="L401" s="9"/>
      <c r="N401" s="9"/>
      <c r="P401" s="9"/>
      <c r="R401" s="10"/>
      <c r="S401" s="10"/>
      <c r="T401" s="10"/>
      <c r="U401" s="10"/>
      <c r="V401" s="10"/>
      <c r="AA401" s="10"/>
      <c r="AD401" s="10"/>
      <c r="AH401" s="8"/>
      <c r="AI401"/>
      <c r="AO401" s="57"/>
      <c r="AP401"/>
      <c r="AQ401" s="54"/>
      <c r="AR401" s="54"/>
      <c r="AT401"/>
      <c r="AU401" s="36"/>
      <c r="AV401" s="36"/>
      <c r="AW401" s="36"/>
      <c r="AX401" s="36"/>
      <c r="AY401" s="36"/>
    </row>
    <row r="402" spans="1:51" s="7" customFormat="1" x14ac:dyDescent="0.25">
      <c r="A402" s="8"/>
      <c r="E402" s="8"/>
      <c r="I402" s="9"/>
      <c r="J402" s="9"/>
      <c r="L402" s="9"/>
      <c r="N402" s="9"/>
      <c r="P402" s="9"/>
      <c r="R402" s="10"/>
      <c r="S402" s="10"/>
      <c r="T402" s="10"/>
      <c r="U402" s="10"/>
      <c r="V402" s="10"/>
      <c r="AA402" s="10"/>
      <c r="AD402" s="10"/>
      <c r="AH402" s="8"/>
      <c r="AI402"/>
      <c r="AO402" s="57"/>
      <c r="AP402"/>
      <c r="AQ402" s="54"/>
      <c r="AR402" s="54"/>
      <c r="AT402"/>
      <c r="AU402" s="36"/>
      <c r="AV402" s="36"/>
      <c r="AW402" s="36"/>
      <c r="AX402" s="36"/>
      <c r="AY402" s="36"/>
    </row>
    <row r="403" spans="1:51" s="7" customFormat="1" x14ac:dyDescent="0.25">
      <c r="A403" s="8"/>
      <c r="E403" s="8"/>
      <c r="I403" s="9"/>
      <c r="J403" s="9"/>
      <c r="L403" s="9"/>
      <c r="N403" s="9"/>
      <c r="P403" s="9"/>
      <c r="R403" s="10"/>
      <c r="S403" s="10"/>
      <c r="T403" s="10"/>
      <c r="U403" s="10"/>
      <c r="V403" s="10"/>
      <c r="AA403" s="10"/>
      <c r="AD403" s="10"/>
      <c r="AH403" s="8"/>
      <c r="AI403"/>
      <c r="AO403" s="57"/>
      <c r="AP403"/>
      <c r="AQ403" s="54"/>
      <c r="AR403" s="54"/>
      <c r="AT403"/>
      <c r="AU403" s="36"/>
      <c r="AV403" s="36"/>
      <c r="AW403" s="36"/>
      <c r="AX403" s="36"/>
      <c r="AY403" s="36"/>
    </row>
    <row r="404" spans="1:51" s="7" customFormat="1" x14ac:dyDescent="0.25">
      <c r="A404" s="8"/>
      <c r="E404" s="8"/>
      <c r="I404" s="9"/>
      <c r="J404" s="9"/>
      <c r="L404" s="9"/>
      <c r="N404" s="9"/>
      <c r="P404" s="9"/>
      <c r="R404" s="10"/>
      <c r="S404" s="10"/>
      <c r="T404" s="10"/>
      <c r="U404" s="10"/>
      <c r="V404" s="10"/>
      <c r="AA404" s="10"/>
      <c r="AD404" s="10"/>
      <c r="AH404" s="8"/>
      <c r="AI404"/>
      <c r="AO404" s="57"/>
      <c r="AP404"/>
      <c r="AQ404" s="54"/>
      <c r="AR404" s="54"/>
      <c r="AT404"/>
      <c r="AU404" s="36"/>
      <c r="AV404" s="36"/>
      <c r="AW404" s="36"/>
      <c r="AX404" s="36"/>
      <c r="AY404" s="36"/>
    </row>
    <row r="405" spans="1:51" s="7" customFormat="1" x14ac:dyDescent="0.25">
      <c r="A405" s="8"/>
      <c r="E405" s="8"/>
      <c r="I405" s="9"/>
      <c r="J405" s="9"/>
      <c r="L405" s="9"/>
      <c r="N405" s="9"/>
      <c r="P405" s="9"/>
      <c r="R405" s="10"/>
      <c r="S405" s="10"/>
      <c r="T405" s="10"/>
      <c r="U405" s="10"/>
      <c r="V405" s="10"/>
      <c r="AA405" s="10"/>
      <c r="AD405" s="10"/>
      <c r="AH405" s="8"/>
      <c r="AI405"/>
      <c r="AO405" s="57"/>
      <c r="AP405"/>
      <c r="AQ405" s="54"/>
      <c r="AR405" s="54"/>
      <c r="AT405"/>
      <c r="AU405" s="36"/>
      <c r="AV405" s="36"/>
      <c r="AW405" s="36"/>
      <c r="AX405" s="36"/>
      <c r="AY405" s="36"/>
    </row>
    <row r="406" spans="1:51" s="7" customFormat="1" x14ac:dyDescent="0.25">
      <c r="A406" s="8"/>
      <c r="E406" s="8"/>
      <c r="I406" s="9"/>
      <c r="J406" s="9"/>
      <c r="L406" s="9"/>
      <c r="N406" s="9"/>
      <c r="P406" s="9"/>
      <c r="R406" s="10"/>
      <c r="S406" s="10"/>
      <c r="T406" s="10"/>
      <c r="U406" s="10"/>
      <c r="V406" s="10"/>
      <c r="AA406" s="10"/>
      <c r="AD406" s="10"/>
      <c r="AH406" s="8"/>
      <c r="AI406"/>
      <c r="AO406" s="57"/>
      <c r="AP406"/>
      <c r="AQ406" s="54"/>
      <c r="AR406" s="54"/>
      <c r="AT406"/>
      <c r="AU406" s="36"/>
      <c r="AV406" s="36"/>
      <c r="AW406" s="36"/>
      <c r="AX406" s="36"/>
      <c r="AY406" s="36"/>
    </row>
    <row r="407" spans="1:51" s="7" customFormat="1" x14ac:dyDescent="0.25">
      <c r="A407" s="8"/>
      <c r="E407" s="8"/>
      <c r="I407" s="9"/>
      <c r="J407" s="9"/>
      <c r="L407" s="9"/>
      <c r="N407" s="9"/>
      <c r="P407" s="9"/>
      <c r="R407" s="10"/>
      <c r="S407" s="10"/>
      <c r="T407" s="10"/>
      <c r="U407" s="10"/>
      <c r="V407" s="10"/>
      <c r="AA407" s="10"/>
      <c r="AD407" s="10"/>
      <c r="AH407" s="8"/>
      <c r="AI407"/>
      <c r="AO407" s="57"/>
      <c r="AP407"/>
      <c r="AQ407" s="54"/>
      <c r="AR407" s="54"/>
      <c r="AT407"/>
      <c r="AU407" s="36"/>
      <c r="AV407" s="36"/>
      <c r="AW407" s="36"/>
      <c r="AX407" s="36"/>
      <c r="AY407" s="36"/>
    </row>
    <row r="408" spans="1:51" s="7" customFormat="1" x14ac:dyDescent="0.25">
      <c r="A408" s="8"/>
      <c r="E408" s="8"/>
      <c r="I408" s="9"/>
      <c r="J408" s="9"/>
      <c r="L408" s="9"/>
      <c r="N408" s="9"/>
      <c r="P408" s="9"/>
      <c r="R408" s="10"/>
      <c r="S408" s="10"/>
      <c r="T408" s="10"/>
      <c r="U408" s="10"/>
      <c r="V408" s="10"/>
      <c r="AA408" s="10"/>
      <c r="AD408" s="10"/>
      <c r="AH408" s="8"/>
      <c r="AI408"/>
      <c r="AO408" s="57"/>
      <c r="AP408"/>
      <c r="AQ408" s="54"/>
      <c r="AR408" s="54"/>
      <c r="AT408"/>
      <c r="AU408" s="36"/>
      <c r="AV408" s="36"/>
      <c r="AW408" s="36"/>
      <c r="AX408" s="36"/>
      <c r="AY408" s="36"/>
    </row>
    <row r="409" spans="1:51" s="7" customFormat="1" x14ac:dyDescent="0.25">
      <c r="A409" s="8"/>
      <c r="E409" s="8"/>
      <c r="I409" s="9"/>
      <c r="J409" s="9"/>
      <c r="L409" s="9"/>
      <c r="N409" s="9"/>
      <c r="P409" s="9"/>
      <c r="R409" s="10"/>
      <c r="S409" s="10"/>
      <c r="T409" s="10"/>
      <c r="U409" s="10"/>
      <c r="V409" s="10"/>
      <c r="AA409" s="10"/>
      <c r="AD409" s="10"/>
      <c r="AH409" s="8"/>
      <c r="AI409"/>
      <c r="AO409" s="57"/>
      <c r="AP409"/>
      <c r="AQ409" s="54"/>
      <c r="AR409" s="54"/>
      <c r="AT409"/>
      <c r="AU409" s="36"/>
      <c r="AV409" s="36"/>
      <c r="AW409" s="36"/>
      <c r="AX409" s="36"/>
      <c r="AY409" s="36"/>
    </row>
    <row r="410" spans="1:51" s="7" customFormat="1" x14ac:dyDescent="0.25">
      <c r="A410" s="8"/>
      <c r="E410" s="8"/>
      <c r="I410" s="9"/>
      <c r="J410" s="9"/>
      <c r="L410" s="9"/>
      <c r="N410" s="9"/>
      <c r="P410" s="9"/>
      <c r="R410" s="10"/>
      <c r="S410" s="10"/>
      <c r="T410" s="10"/>
      <c r="U410" s="10"/>
      <c r="V410" s="10"/>
      <c r="AA410" s="10"/>
      <c r="AD410" s="10"/>
      <c r="AH410" s="8"/>
      <c r="AI410"/>
      <c r="AO410" s="57"/>
      <c r="AP410"/>
      <c r="AQ410" s="54"/>
      <c r="AR410" s="54"/>
      <c r="AT410"/>
      <c r="AU410" s="36"/>
      <c r="AV410" s="36"/>
      <c r="AW410" s="36"/>
      <c r="AX410" s="36"/>
      <c r="AY410" s="36"/>
    </row>
    <row r="411" spans="1:51" s="7" customFormat="1" x14ac:dyDescent="0.25">
      <c r="A411" s="8"/>
      <c r="E411" s="8"/>
      <c r="I411" s="9"/>
      <c r="J411" s="9"/>
      <c r="L411" s="9"/>
      <c r="N411" s="9"/>
      <c r="P411" s="9"/>
      <c r="R411" s="10"/>
      <c r="S411" s="10"/>
      <c r="T411" s="10"/>
      <c r="U411" s="10"/>
      <c r="V411" s="10"/>
      <c r="AA411" s="10"/>
      <c r="AD411" s="10"/>
      <c r="AH411" s="8"/>
      <c r="AI411"/>
      <c r="AO411" s="57"/>
      <c r="AP411"/>
      <c r="AQ411" s="54"/>
      <c r="AR411" s="54"/>
      <c r="AT411"/>
      <c r="AU411" s="36"/>
      <c r="AV411" s="36"/>
      <c r="AW411" s="36"/>
      <c r="AX411" s="36"/>
      <c r="AY411" s="36"/>
    </row>
    <row r="412" spans="1:51" s="7" customFormat="1" x14ac:dyDescent="0.25">
      <c r="A412" s="8"/>
      <c r="E412" s="8"/>
      <c r="I412" s="9"/>
      <c r="J412" s="9"/>
      <c r="L412" s="9"/>
      <c r="N412" s="9"/>
      <c r="P412" s="9"/>
      <c r="R412" s="10"/>
      <c r="S412" s="10"/>
      <c r="T412" s="10"/>
      <c r="U412" s="10"/>
      <c r="V412" s="10"/>
      <c r="AA412" s="10"/>
      <c r="AD412" s="10"/>
      <c r="AH412" s="8"/>
      <c r="AI412"/>
      <c r="AO412" s="57"/>
      <c r="AP412"/>
      <c r="AQ412" s="54"/>
      <c r="AR412" s="54"/>
      <c r="AT412"/>
      <c r="AU412" s="36"/>
      <c r="AV412" s="36"/>
      <c r="AW412" s="36"/>
      <c r="AX412" s="36"/>
      <c r="AY412" s="36"/>
    </row>
    <row r="413" spans="1:51" s="7" customFormat="1" x14ac:dyDescent="0.25">
      <c r="A413" s="8"/>
      <c r="E413" s="8"/>
      <c r="I413" s="9"/>
      <c r="J413" s="9"/>
      <c r="L413" s="9"/>
      <c r="N413" s="9"/>
      <c r="P413" s="9"/>
      <c r="R413" s="10"/>
      <c r="S413" s="10"/>
      <c r="T413" s="10"/>
      <c r="U413" s="10"/>
      <c r="V413" s="10"/>
      <c r="AA413" s="10"/>
      <c r="AD413" s="10"/>
      <c r="AH413" s="8"/>
      <c r="AI413"/>
      <c r="AO413" s="57"/>
      <c r="AP413"/>
      <c r="AQ413" s="54"/>
      <c r="AR413" s="54"/>
      <c r="AT413"/>
      <c r="AU413" s="36"/>
      <c r="AV413" s="36"/>
      <c r="AW413" s="36"/>
      <c r="AX413" s="36"/>
      <c r="AY413" s="36"/>
    </row>
    <row r="414" spans="1:51" s="7" customFormat="1" x14ac:dyDescent="0.25">
      <c r="A414" s="8"/>
      <c r="E414" s="8"/>
      <c r="I414" s="9"/>
      <c r="J414" s="9"/>
      <c r="L414" s="9"/>
      <c r="N414" s="9"/>
      <c r="P414" s="9"/>
      <c r="R414" s="10"/>
      <c r="S414" s="10"/>
      <c r="T414" s="10"/>
      <c r="U414" s="10"/>
      <c r="V414" s="10"/>
      <c r="AA414" s="10"/>
      <c r="AD414" s="10"/>
      <c r="AH414" s="8"/>
      <c r="AI414"/>
      <c r="AO414" s="57"/>
      <c r="AP414"/>
      <c r="AQ414" s="54"/>
      <c r="AR414" s="54"/>
      <c r="AT414"/>
      <c r="AU414" s="36"/>
      <c r="AV414" s="36"/>
      <c r="AW414" s="36"/>
      <c r="AX414" s="36"/>
      <c r="AY414" s="36"/>
    </row>
    <row r="415" spans="1:51" s="7" customFormat="1" x14ac:dyDescent="0.25">
      <c r="A415" s="8"/>
      <c r="E415" s="8"/>
      <c r="I415" s="9"/>
      <c r="J415" s="9"/>
      <c r="L415" s="9"/>
      <c r="N415" s="9"/>
      <c r="P415" s="9"/>
      <c r="R415" s="10"/>
      <c r="S415" s="10"/>
      <c r="T415" s="10"/>
      <c r="U415" s="10"/>
      <c r="V415" s="10"/>
      <c r="AA415" s="10"/>
      <c r="AD415" s="10"/>
      <c r="AH415" s="8"/>
      <c r="AI415"/>
      <c r="AO415" s="57"/>
      <c r="AP415"/>
      <c r="AQ415" s="54"/>
      <c r="AR415" s="54"/>
      <c r="AT415"/>
      <c r="AU415" s="36"/>
      <c r="AV415" s="36"/>
      <c r="AW415" s="36"/>
      <c r="AX415" s="36"/>
      <c r="AY415" s="36"/>
    </row>
    <row r="416" spans="1:51" s="7" customFormat="1" x14ac:dyDescent="0.25">
      <c r="A416" s="8"/>
      <c r="E416" s="8"/>
      <c r="I416" s="9"/>
      <c r="J416" s="9"/>
      <c r="L416" s="9"/>
      <c r="N416" s="9"/>
      <c r="P416" s="9"/>
      <c r="R416" s="10"/>
      <c r="S416" s="10"/>
      <c r="T416" s="10"/>
      <c r="U416" s="10"/>
      <c r="V416" s="10"/>
      <c r="AA416" s="10"/>
      <c r="AD416" s="10"/>
      <c r="AH416" s="8"/>
      <c r="AI416"/>
      <c r="AO416" s="57"/>
      <c r="AP416"/>
      <c r="AQ416" s="54"/>
      <c r="AR416" s="54"/>
      <c r="AT416"/>
      <c r="AU416" s="36"/>
      <c r="AV416" s="36"/>
      <c r="AW416" s="36"/>
      <c r="AX416" s="36"/>
      <c r="AY416" s="36"/>
    </row>
    <row r="417" spans="1:51" s="7" customFormat="1" x14ac:dyDescent="0.25">
      <c r="A417" s="8"/>
      <c r="E417" s="8"/>
      <c r="I417" s="9"/>
      <c r="J417" s="9"/>
      <c r="L417" s="9"/>
      <c r="N417" s="9"/>
      <c r="P417" s="9"/>
      <c r="R417" s="10"/>
      <c r="S417" s="10"/>
      <c r="T417" s="10"/>
      <c r="U417" s="10"/>
      <c r="V417" s="10"/>
      <c r="AA417" s="10"/>
      <c r="AD417" s="10"/>
      <c r="AH417" s="8"/>
      <c r="AI417"/>
      <c r="AO417" s="57"/>
      <c r="AP417"/>
      <c r="AQ417" s="54"/>
      <c r="AR417" s="54"/>
      <c r="AT417"/>
      <c r="AU417" s="36"/>
      <c r="AV417" s="36"/>
      <c r="AW417" s="36"/>
      <c r="AX417" s="36"/>
      <c r="AY417" s="36"/>
    </row>
    <row r="418" spans="1:51" s="7" customFormat="1" x14ac:dyDescent="0.25">
      <c r="A418" s="8"/>
      <c r="E418" s="8"/>
      <c r="I418" s="9"/>
      <c r="J418" s="9"/>
      <c r="L418" s="9"/>
      <c r="N418" s="9"/>
      <c r="P418" s="9"/>
      <c r="R418" s="10"/>
      <c r="S418" s="10"/>
      <c r="T418" s="10"/>
      <c r="U418" s="10"/>
      <c r="V418" s="10"/>
      <c r="AA418" s="10"/>
      <c r="AD418" s="10"/>
      <c r="AH418" s="8"/>
      <c r="AI418"/>
      <c r="AO418" s="57"/>
      <c r="AP418"/>
      <c r="AQ418" s="54"/>
      <c r="AR418" s="54"/>
      <c r="AT418"/>
      <c r="AU418" s="36"/>
      <c r="AV418" s="36"/>
      <c r="AW418" s="36"/>
      <c r="AX418" s="36"/>
      <c r="AY418" s="36"/>
    </row>
    <row r="419" spans="1:51" s="7" customFormat="1" x14ac:dyDescent="0.25">
      <c r="A419" s="8"/>
      <c r="E419" s="8"/>
      <c r="I419" s="9"/>
      <c r="J419" s="9"/>
      <c r="L419" s="9"/>
      <c r="N419" s="9"/>
      <c r="P419" s="9"/>
      <c r="R419" s="10"/>
      <c r="S419" s="10"/>
      <c r="T419" s="10"/>
      <c r="U419" s="10"/>
      <c r="V419" s="10"/>
      <c r="AA419" s="10"/>
      <c r="AD419" s="10"/>
      <c r="AH419" s="8"/>
      <c r="AI419"/>
      <c r="AO419" s="57"/>
      <c r="AP419"/>
      <c r="AQ419" s="54"/>
      <c r="AR419" s="54"/>
      <c r="AT419"/>
      <c r="AU419" s="36"/>
      <c r="AV419" s="36"/>
      <c r="AW419" s="36"/>
      <c r="AX419" s="36"/>
      <c r="AY419" s="36"/>
    </row>
    <row r="420" spans="1:51" s="7" customFormat="1" x14ac:dyDescent="0.25">
      <c r="A420" s="8"/>
      <c r="E420" s="8"/>
      <c r="I420" s="9"/>
      <c r="J420" s="9"/>
      <c r="L420" s="9"/>
      <c r="N420" s="9"/>
      <c r="P420" s="9"/>
      <c r="R420" s="10"/>
      <c r="S420" s="10"/>
      <c r="T420" s="10"/>
      <c r="U420" s="10"/>
      <c r="V420" s="10"/>
      <c r="AA420" s="10"/>
      <c r="AD420" s="10"/>
      <c r="AH420" s="8"/>
      <c r="AI420"/>
      <c r="AO420" s="57"/>
      <c r="AP420"/>
      <c r="AQ420" s="54"/>
      <c r="AR420" s="54"/>
      <c r="AT420"/>
      <c r="AU420" s="36"/>
      <c r="AV420" s="36"/>
      <c r="AW420" s="36"/>
      <c r="AX420" s="36"/>
      <c r="AY420" s="36"/>
    </row>
    <row r="421" spans="1:51" s="7" customFormat="1" x14ac:dyDescent="0.25">
      <c r="A421" s="8"/>
      <c r="E421" s="8"/>
      <c r="I421" s="9"/>
      <c r="J421" s="9"/>
      <c r="L421" s="9"/>
      <c r="N421" s="9"/>
      <c r="P421" s="9"/>
      <c r="R421" s="10"/>
      <c r="S421" s="10"/>
      <c r="T421" s="10"/>
      <c r="U421" s="10"/>
      <c r="V421" s="10"/>
      <c r="AA421" s="10"/>
      <c r="AD421" s="10"/>
      <c r="AH421" s="8"/>
      <c r="AI421"/>
      <c r="AO421" s="57"/>
      <c r="AP421"/>
      <c r="AQ421" s="54"/>
      <c r="AR421" s="54"/>
      <c r="AT421"/>
      <c r="AU421" s="36"/>
      <c r="AV421" s="36"/>
      <c r="AW421" s="36"/>
      <c r="AX421" s="36"/>
      <c r="AY421" s="36"/>
    </row>
    <row r="422" spans="1:51" s="7" customFormat="1" x14ac:dyDescent="0.25">
      <c r="A422" s="8"/>
      <c r="E422" s="8"/>
      <c r="I422" s="9"/>
      <c r="J422" s="9"/>
      <c r="L422" s="9"/>
      <c r="N422" s="9"/>
      <c r="P422" s="9"/>
      <c r="R422" s="10"/>
      <c r="S422" s="10"/>
      <c r="T422" s="10"/>
      <c r="U422" s="10"/>
      <c r="V422" s="10"/>
      <c r="AA422" s="10"/>
      <c r="AD422" s="10"/>
      <c r="AH422" s="8"/>
      <c r="AI422"/>
      <c r="AO422" s="57"/>
      <c r="AP422"/>
      <c r="AQ422" s="54"/>
      <c r="AR422" s="54"/>
      <c r="AT422"/>
      <c r="AU422" s="36"/>
      <c r="AV422" s="36"/>
      <c r="AW422" s="36"/>
      <c r="AX422" s="36"/>
      <c r="AY422" s="36"/>
    </row>
    <row r="423" spans="1:51" s="7" customFormat="1" x14ac:dyDescent="0.25">
      <c r="A423" s="8"/>
      <c r="E423" s="8"/>
      <c r="I423" s="9"/>
      <c r="J423" s="9"/>
      <c r="L423" s="9"/>
      <c r="N423" s="9"/>
      <c r="P423" s="9"/>
      <c r="R423" s="10"/>
      <c r="S423" s="10"/>
      <c r="T423" s="10"/>
      <c r="U423" s="10"/>
      <c r="V423" s="10"/>
      <c r="AA423" s="10"/>
      <c r="AD423" s="10"/>
      <c r="AH423" s="8"/>
      <c r="AI423"/>
      <c r="AO423" s="57"/>
      <c r="AP423"/>
      <c r="AQ423" s="54"/>
      <c r="AR423" s="54"/>
      <c r="AT423"/>
      <c r="AU423" s="36"/>
      <c r="AV423" s="36"/>
      <c r="AW423" s="36"/>
      <c r="AX423" s="36"/>
      <c r="AY423" s="36"/>
    </row>
    <row r="424" spans="1:51" s="7" customFormat="1" x14ac:dyDescent="0.25">
      <c r="A424" s="8"/>
      <c r="E424" s="8"/>
      <c r="I424" s="9"/>
      <c r="J424" s="9"/>
      <c r="L424" s="9"/>
      <c r="N424" s="9"/>
      <c r="P424" s="9"/>
      <c r="R424" s="10"/>
      <c r="S424" s="10"/>
      <c r="T424" s="10"/>
      <c r="U424" s="10"/>
      <c r="V424" s="10"/>
      <c r="AA424" s="10"/>
      <c r="AD424" s="10"/>
      <c r="AH424" s="8"/>
      <c r="AI424"/>
      <c r="AO424" s="57"/>
      <c r="AP424"/>
      <c r="AQ424" s="54"/>
      <c r="AR424" s="54"/>
      <c r="AT424"/>
      <c r="AU424" s="36"/>
      <c r="AV424" s="36"/>
      <c r="AW424" s="36"/>
      <c r="AX424" s="36"/>
      <c r="AY424" s="36"/>
    </row>
    <row r="425" spans="1:51" s="7" customFormat="1" x14ac:dyDescent="0.25">
      <c r="A425" s="8"/>
      <c r="E425" s="8"/>
      <c r="I425" s="9"/>
      <c r="J425" s="9"/>
      <c r="L425" s="9"/>
      <c r="N425" s="9"/>
      <c r="P425" s="9"/>
      <c r="R425" s="10"/>
      <c r="S425" s="10"/>
      <c r="T425" s="10"/>
      <c r="U425" s="10"/>
      <c r="V425" s="10"/>
      <c r="AA425" s="10"/>
      <c r="AD425" s="10"/>
      <c r="AH425" s="8"/>
      <c r="AI425"/>
      <c r="AO425" s="57"/>
      <c r="AP425"/>
      <c r="AQ425" s="54"/>
      <c r="AR425" s="54"/>
      <c r="AT425"/>
      <c r="AU425" s="36"/>
      <c r="AV425" s="36"/>
      <c r="AW425" s="36"/>
      <c r="AX425" s="36"/>
      <c r="AY425" s="36"/>
    </row>
    <row r="426" spans="1:51" s="7" customFormat="1" x14ac:dyDescent="0.25">
      <c r="A426" s="8"/>
      <c r="E426" s="8"/>
      <c r="I426" s="9"/>
      <c r="J426" s="9"/>
      <c r="L426" s="9"/>
      <c r="N426" s="9"/>
      <c r="P426" s="9"/>
      <c r="R426" s="10"/>
      <c r="S426" s="10"/>
      <c r="T426" s="10"/>
      <c r="U426" s="10"/>
      <c r="V426" s="10"/>
      <c r="AA426" s="10"/>
      <c r="AD426" s="10"/>
      <c r="AH426" s="8"/>
      <c r="AI426"/>
      <c r="AO426" s="57"/>
      <c r="AP426"/>
      <c r="AQ426" s="54"/>
      <c r="AR426" s="54"/>
      <c r="AT426"/>
      <c r="AU426" s="36"/>
      <c r="AV426" s="36"/>
      <c r="AW426" s="36"/>
      <c r="AX426" s="36"/>
      <c r="AY426" s="36"/>
    </row>
    <row r="427" spans="1:51" s="7" customFormat="1" x14ac:dyDescent="0.25">
      <c r="A427" s="8"/>
      <c r="E427" s="8"/>
      <c r="I427" s="9"/>
      <c r="J427" s="9"/>
      <c r="L427" s="9"/>
      <c r="N427" s="9"/>
      <c r="P427" s="9"/>
      <c r="R427" s="10"/>
      <c r="S427" s="10"/>
      <c r="T427" s="10"/>
      <c r="U427" s="10"/>
      <c r="V427" s="10"/>
      <c r="AA427" s="10"/>
      <c r="AD427" s="10"/>
      <c r="AH427" s="8"/>
      <c r="AI427"/>
      <c r="AO427" s="57"/>
      <c r="AP427"/>
      <c r="AQ427" s="54"/>
      <c r="AR427" s="54"/>
      <c r="AT427"/>
      <c r="AU427" s="36"/>
      <c r="AV427" s="36"/>
      <c r="AW427" s="36"/>
      <c r="AX427" s="36"/>
      <c r="AY427" s="36"/>
    </row>
    <row r="428" spans="1:51" s="7" customFormat="1" x14ac:dyDescent="0.25">
      <c r="A428" s="8"/>
      <c r="E428" s="8"/>
      <c r="I428" s="9"/>
      <c r="J428" s="9"/>
      <c r="L428" s="9"/>
      <c r="N428" s="9"/>
      <c r="P428" s="9"/>
      <c r="R428" s="10"/>
      <c r="S428" s="10"/>
      <c r="T428" s="10"/>
      <c r="U428" s="10"/>
      <c r="V428" s="10"/>
      <c r="AA428" s="10"/>
      <c r="AD428" s="10"/>
      <c r="AH428" s="8"/>
      <c r="AI428"/>
      <c r="AO428" s="57"/>
      <c r="AP428"/>
      <c r="AQ428" s="54"/>
      <c r="AR428" s="54"/>
      <c r="AT428"/>
      <c r="AU428" s="36"/>
      <c r="AV428" s="36"/>
      <c r="AW428" s="36"/>
      <c r="AX428" s="36"/>
      <c r="AY428" s="36"/>
    </row>
    <row r="429" spans="1:51" s="7" customFormat="1" x14ac:dyDescent="0.25">
      <c r="A429" s="8"/>
      <c r="E429" s="8"/>
      <c r="I429" s="9"/>
      <c r="J429" s="9"/>
      <c r="L429" s="9"/>
      <c r="N429" s="9"/>
      <c r="P429" s="9"/>
      <c r="R429" s="10"/>
      <c r="S429" s="10"/>
      <c r="T429" s="10"/>
      <c r="U429" s="10"/>
      <c r="V429" s="10"/>
      <c r="AA429" s="10"/>
      <c r="AD429" s="10"/>
      <c r="AH429" s="8"/>
      <c r="AI429"/>
      <c r="AO429" s="57"/>
      <c r="AP429"/>
      <c r="AQ429" s="54"/>
      <c r="AR429" s="54"/>
      <c r="AT429"/>
      <c r="AU429" s="36"/>
      <c r="AV429" s="36"/>
      <c r="AW429" s="36"/>
      <c r="AX429" s="36"/>
      <c r="AY429" s="36"/>
    </row>
    <row r="430" spans="1:51" s="7" customFormat="1" x14ac:dyDescent="0.25">
      <c r="A430" s="8"/>
      <c r="E430" s="8"/>
      <c r="I430" s="9"/>
      <c r="J430" s="9"/>
      <c r="L430" s="9"/>
      <c r="N430" s="9"/>
      <c r="P430" s="9"/>
      <c r="R430" s="10"/>
      <c r="S430" s="10"/>
      <c r="T430" s="10"/>
      <c r="U430" s="10"/>
      <c r="V430" s="10"/>
      <c r="AA430" s="10"/>
      <c r="AD430" s="10"/>
      <c r="AH430" s="8"/>
      <c r="AI430"/>
      <c r="AO430" s="57"/>
      <c r="AP430"/>
      <c r="AQ430" s="54"/>
      <c r="AR430" s="54"/>
      <c r="AT430"/>
      <c r="AU430" s="36"/>
      <c r="AV430" s="36"/>
      <c r="AW430" s="36"/>
      <c r="AX430" s="36"/>
      <c r="AY430" s="36"/>
    </row>
    <row r="431" spans="1:51" s="7" customFormat="1" x14ac:dyDescent="0.25">
      <c r="A431" s="8"/>
      <c r="E431" s="8"/>
      <c r="I431" s="9"/>
      <c r="J431" s="9"/>
      <c r="L431" s="9"/>
      <c r="N431" s="9"/>
      <c r="P431" s="9"/>
      <c r="R431" s="10"/>
      <c r="S431" s="10"/>
      <c r="T431" s="10"/>
      <c r="U431" s="10"/>
      <c r="V431" s="10"/>
      <c r="AA431" s="10"/>
      <c r="AD431" s="10"/>
      <c r="AH431" s="8"/>
      <c r="AI431"/>
      <c r="AO431" s="57"/>
      <c r="AP431"/>
      <c r="AQ431" s="54"/>
      <c r="AR431" s="54"/>
      <c r="AT431"/>
      <c r="AU431" s="36"/>
      <c r="AV431" s="36"/>
      <c r="AW431" s="36"/>
      <c r="AX431" s="36"/>
      <c r="AY431" s="36"/>
    </row>
    <row r="432" spans="1:51" s="7" customFormat="1" x14ac:dyDescent="0.25">
      <c r="A432" s="8"/>
      <c r="E432" s="8"/>
      <c r="I432" s="9"/>
      <c r="J432" s="9"/>
      <c r="L432" s="9"/>
      <c r="N432" s="9"/>
      <c r="P432" s="9"/>
      <c r="R432" s="10"/>
      <c r="S432" s="10"/>
      <c r="T432" s="10"/>
      <c r="U432" s="10"/>
      <c r="V432" s="10"/>
      <c r="AA432" s="10"/>
      <c r="AD432" s="10"/>
      <c r="AH432" s="8"/>
      <c r="AI432"/>
      <c r="AO432" s="57"/>
      <c r="AP432"/>
      <c r="AQ432" s="54"/>
      <c r="AR432" s="54"/>
      <c r="AT432"/>
      <c r="AU432" s="36"/>
      <c r="AV432" s="36"/>
      <c r="AW432" s="36"/>
      <c r="AX432" s="36"/>
      <c r="AY432" s="36"/>
    </row>
    <row r="433" spans="1:51" s="7" customFormat="1" x14ac:dyDescent="0.25">
      <c r="A433" s="8"/>
      <c r="E433" s="8"/>
      <c r="I433" s="9"/>
      <c r="J433" s="9"/>
      <c r="L433" s="9"/>
      <c r="N433" s="9"/>
      <c r="P433" s="9"/>
      <c r="R433" s="10"/>
      <c r="S433" s="10"/>
      <c r="T433" s="10"/>
      <c r="U433" s="10"/>
      <c r="V433" s="10"/>
      <c r="AA433" s="10"/>
      <c r="AD433" s="10"/>
      <c r="AH433" s="8"/>
      <c r="AI433"/>
      <c r="AO433" s="57"/>
      <c r="AP433"/>
      <c r="AQ433" s="54"/>
      <c r="AR433" s="54"/>
      <c r="AT433"/>
      <c r="AU433" s="36"/>
      <c r="AV433" s="36"/>
      <c r="AW433" s="36"/>
      <c r="AX433" s="36"/>
      <c r="AY433" s="36"/>
    </row>
    <row r="434" spans="1:51" s="7" customFormat="1" x14ac:dyDescent="0.25">
      <c r="A434" s="8"/>
      <c r="E434" s="8"/>
      <c r="I434" s="9"/>
      <c r="J434" s="9"/>
      <c r="L434" s="9"/>
      <c r="N434" s="9"/>
      <c r="P434" s="9"/>
      <c r="R434" s="10"/>
      <c r="S434" s="10"/>
      <c r="T434" s="10"/>
      <c r="U434" s="10"/>
      <c r="V434" s="10"/>
      <c r="AA434" s="10"/>
      <c r="AD434" s="10"/>
      <c r="AH434" s="8"/>
      <c r="AI434"/>
      <c r="AO434" s="57"/>
      <c r="AP434"/>
      <c r="AQ434" s="54"/>
      <c r="AR434" s="54"/>
      <c r="AT434"/>
      <c r="AU434" s="36"/>
      <c r="AV434" s="36"/>
      <c r="AW434" s="36"/>
      <c r="AX434" s="36"/>
      <c r="AY434" s="36"/>
    </row>
    <row r="435" spans="1:51" s="7" customFormat="1" x14ac:dyDescent="0.25">
      <c r="A435" s="8"/>
      <c r="E435" s="8"/>
      <c r="I435" s="9"/>
      <c r="J435" s="9"/>
      <c r="L435" s="9"/>
      <c r="N435" s="9"/>
      <c r="P435" s="9"/>
      <c r="R435" s="10"/>
      <c r="S435" s="10"/>
      <c r="T435" s="10"/>
      <c r="U435" s="10"/>
      <c r="V435" s="10"/>
      <c r="AA435" s="10"/>
      <c r="AD435" s="10"/>
      <c r="AH435" s="8"/>
      <c r="AI435"/>
      <c r="AO435" s="57"/>
      <c r="AP435"/>
      <c r="AQ435" s="54"/>
      <c r="AR435" s="54"/>
      <c r="AT435"/>
      <c r="AU435" s="36"/>
      <c r="AV435" s="36"/>
      <c r="AW435" s="36"/>
      <c r="AX435" s="36"/>
      <c r="AY435" s="36"/>
    </row>
    <row r="436" spans="1:51" s="7" customFormat="1" x14ac:dyDescent="0.25">
      <c r="A436" s="8"/>
      <c r="E436" s="8"/>
      <c r="I436" s="9"/>
      <c r="J436" s="9"/>
      <c r="L436" s="9"/>
      <c r="N436" s="9"/>
      <c r="P436" s="9"/>
      <c r="R436" s="10"/>
      <c r="S436" s="10"/>
      <c r="T436" s="10"/>
      <c r="U436" s="10"/>
      <c r="V436" s="10"/>
      <c r="AA436" s="10"/>
      <c r="AD436" s="10"/>
      <c r="AH436" s="8"/>
      <c r="AI436"/>
      <c r="AO436" s="57"/>
      <c r="AP436"/>
      <c r="AQ436" s="54"/>
      <c r="AR436" s="54"/>
      <c r="AT436"/>
      <c r="AU436" s="36"/>
      <c r="AV436" s="36"/>
      <c r="AW436" s="36"/>
      <c r="AX436" s="36"/>
      <c r="AY436" s="36"/>
    </row>
    <row r="437" spans="1:51" s="7" customFormat="1" x14ac:dyDescent="0.25">
      <c r="A437" s="8"/>
      <c r="E437" s="8"/>
      <c r="I437" s="9"/>
      <c r="J437" s="9"/>
      <c r="L437" s="9"/>
      <c r="N437" s="9"/>
      <c r="P437" s="9"/>
      <c r="R437" s="10"/>
      <c r="S437" s="10"/>
      <c r="T437" s="10"/>
      <c r="U437" s="10"/>
      <c r="V437" s="10"/>
      <c r="AA437" s="10"/>
      <c r="AD437" s="10"/>
      <c r="AH437" s="8"/>
      <c r="AI437"/>
      <c r="AO437" s="57"/>
      <c r="AP437"/>
      <c r="AQ437" s="54"/>
      <c r="AR437" s="54"/>
      <c r="AT437"/>
      <c r="AU437" s="36"/>
      <c r="AV437" s="36"/>
      <c r="AW437" s="36"/>
      <c r="AX437" s="36"/>
      <c r="AY437" s="36"/>
    </row>
    <row r="438" spans="1:51" s="7" customFormat="1" x14ac:dyDescent="0.25">
      <c r="A438" s="8"/>
      <c r="E438" s="8"/>
      <c r="I438" s="9"/>
      <c r="J438" s="9"/>
      <c r="L438" s="9"/>
      <c r="N438" s="9"/>
      <c r="P438" s="9"/>
      <c r="R438" s="10"/>
      <c r="S438" s="10"/>
      <c r="T438" s="10"/>
      <c r="U438" s="10"/>
      <c r="V438" s="10"/>
      <c r="AA438" s="10"/>
      <c r="AD438" s="10"/>
      <c r="AH438" s="8"/>
      <c r="AI438"/>
      <c r="AO438" s="57"/>
      <c r="AP438"/>
      <c r="AQ438" s="54"/>
      <c r="AR438" s="54"/>
      <c r="AT438"/>
      <c r="AU438" s="36"/>
      <c r="AV438" s="36"/>
      <c r="AW438" s="36"/>
      <c r="AX438" s="36"/>
      <c r="AY438" s="36"/>
    </row>
    <row r="439" spans="1:51" s="7" customFormat="1" x14ac:dyDescent="0.25">
      <c r="A439" s="8"/>
      <c r="E439" s="8"/>
      <c r="I439" s="9"/>
      <c r="J439" s="9"/>
      <c r="L439" s="9"/>
      <c r="N439" s="9"/>
      <c r="P439" s="9"/>
      <c r="R439" s="10"/>
      <c r="S439" s="10"/>
      <c r="T439" s="10"/>
      <c r="U439" s="10"/>
      <c r="V439" s="10"/>
      <c r="AA439" s="10"/>
      <c r="AD439" s="10"/>
      <c r="AH439" s="8"/>
      <c r="AI439"/>
      <c r="AO439" s="57"/>
      <c r="AP439"/>
      <c r="AQ439" s="54"/>
      <c r="AR439" s="54"/>
      <c r="AT439"/>
      <c r="AU439" s="36"/>
      <c r="AV439" s="36"/>
      <c r="AW439" s="36"/>
      <c r="AX439" s="36"/>
      <c r="AY439" s="36"/>
    </row>
    <row r="440" spans="1:51" s="7" customFormat="1" x14ac:dyDescent="0.25">
      <c r="A440" s="8"/>
      <c r="E440" s="8"/>
      <c r="I440" s="9"/>
      <c r="J440" s="9"/>
      <c r="L440" s="9"/>
      <c r="N440" s="9"/>
      <c r="P440" s="9"/>
      <c r="R440" s="10"/>
      <c r="S440" s="10"/>
      <c r="T440" s="10"/>
      <c r="U440" s="10"/>
      <c r="V440" s="10"/>
      <c r="AA440" s="10"/>
      <c r="AD440" s="10"/>
      <c r="AH440" s="8"/>
      <c r="AI440"/>
      <c r="AO440" s="57"/>
      <c r="AP440"/>
      <c r="AQ440" s="54"/>
      <c r="AR440" s="54"/>
      <c r="AT440"/>
      <c r="AU440" s="36"/>
      <c r="AV440" s="36"/>
      <c r="AW440" s="36"/>
      <c r="AX440" s="36"/>
      <c r="AY440" s="36"/>
    </row>
    <row r="441" spans="1:51" s="7" customFormat="1" x14ac:dyDescent="0.25">
      <c r="A441" s="8"/>
      <c r="E441" s="8"/>
      <c r="I441" s="9"/>
      <c r="J441" s="9"/>
      <c r="L441" s="9"/>
      <c r="N441" s="9"/>
      <c r="P441" s="9"/>
      <c r="R441" s="10"/>
      <c r="S441" s="10"/>
      <c r="T441" s="10"/>
      <c r="U441" s="10"/>
      <c r="V441" s="10"/>
      <c r="AA441" s="10"/>
      <c r="AD441" s="10"/>
      <c r="AH441" s="8"/>
      <c r="AI441"/>
      <c r="AO441" s="57"/>
      <c r="AP441"/>
      <c r="AQ441" s="54"/>
      <c r="AR441" s="54"/>
      <c r="AT441"/>
      <c r="AU441" s="36"/>
      <c r="AV441" s="36"/>
      <c r="AW441" s="36"/>
      <c r="AX441" s="36"/>
      <c r="AY441" s="36"/>
    </row>
    <row r="442" spans="1:51" s="7" customFormat="1" x14ac:dyDescent="0.25">
      <c r="A442" s="8"/>
      <c r="E442" s="8"/>
      <c r="I442" s="9"/>
      <c r="J442" s="9"/>
      <c r="L442" s="9"/>
      <c r="N442" s="9"/>
      <c r="P442" s="9"/>
      <c r="R442" s="10"/>
      <c r="S442" s="10"/>
      <c r="T442" s="10"/>
      <c r="U442" s="10"/>
      <c r="V442" s="10"/>
      <c r="AA442" s="10"/>
      <c r="AD442" s="10"/>
      <c r="AH442" s="8"/>
      <c r="AI442"/>
      <c r="AO442" s="57"/>
      <c r="AP442"/>
      <c r="AQ442" s="54"/>
      <c r="AR442" s="54"/>
      <c r="AT442"/>
      <c r="AU442" s="36"/>
      <c r="AV442" s="36"/>
      <c r="AW442" s="36"/>
      <c r="AX442" s="36"/>
      <c r="AY442" s="36"/>
    </row>
    <row r="443" spans="1:51" s="7" customFormat="1" x14ac:dyDescent="0.25">
      <c r="A443" s="8"/>
      <c r="E443" s="8"/>
      <c r="I443" s="9"/>
      <c r="J443" s="9"/>
      <c r="L443" s="9"/>
      <c r="N443" s="9"/>
      <c r="P443" s="9"/>
      <c r="R443" s="10"/>
      <c r="S443" s="10"/>
      <c r="T443" s="10"/>
      <c r="U443" s="10"/>
      <c r="V443" s="10"/>
      <c r="AA443" s="10"/>
      <c r="AD443" s="10"/>
      <c r="AH443" s="8"/>
      <c r="AI443"/>
      <c r="AO443" s="57"/>
      <c r="AP443"/>
      <c r="AQ443" s="54"/>
      <c r="AR443" s="54"/>
      <c r="AT443"/>
      <c r="AU443" s="36"/>
      <c r="AV443" s="36"/>
      <c r="AW443" s="36"/>
      <c r="AX443" s="36"/>
      <c r="AY443" s="36"/>
    </row>
    <row r="444" spans="1:51" s="7" customFormat="1" x14ac:dyDescent="0.25">
      <c r="A444" s="8"/>
      <c r="E444" s="8"/>
      <c r="I444" s="9"/>
      <c r="J444" s="9"/>
      <c r="L444" s="9"/>
      <c r="N444" s="9"/>
      <c r="P444" s="9"/>
      <c r="R444" s="10"/>
      <c r="S444" s="10"/>
      <c r="T444" s="10"/>
      <c r="U444" s="10"/>
      <c r="V444" s="10"/>
      <c r="AA444" s="10"/>
      <c r="AD444" s="10"/>
      <c r="AH444" s="8"/>
      <c r="AI444"/>
      <c r="AO444" s="57"/>
      <c r="AP444"/>
      <c r="AQ444" s="54"/>
      <c r="AR444" s="54"/>
      <c r="AT444"/>
      <c r="AU444" s="36"/>
      <c r="AV444" s="36"/>
      <c r="AW444" s="36"/>
      <c r="AX444" s="36"/>
      <c r="AY444" s="36"/>
    </row>
    <row r="445" spans="1:51" s="7" customFormat="1" x14ac:dyDescent="0.25">
      <c r="A445" s="8"/>
      <c r="E445" s="8"/>
      <c r="I445" s="9"/>
      <c r="J445" s="9"/>
      <c r="L445" s="9"/>
      <c r="N445" s="9"/>
      <c r="P445" s="9"/>
      <c r="R445" s="10"/>
      <c r="S445" s="10"/>
      <c r="T445" s="10"/>
      <c r="U445" s="10"/>
      <c r="V445" s="10"/>
      <c r="AA445" s="10"/>
      <c r="AD445" s="10"/>
      <c r="AH445" s="8"/>
      <c r="AI445"/>
      <c r="AO445" s="57"/>
      <c r="AP445"/>
      <c r="AQ445" s="54"/>
      <c r="AR445" s="54"/>
      <c r="AT445"/>
      <c r="AU445" s="36"/>
      <c r="AV445" s="36"/>
      <c r="AW445" s="36"/>
      <c r="AX445" s="36"/>
      <c r="AY445" s="36"/>
    </row>
    <row r="446" spans="1:51" s="7" customFormat="1" x14ac:dyDescent="0.25">
      <c r="A446" s="8"/>
      <c r="E446" s="8"/>
      <c r="I446" s="9"/>
      <c r="J446" s="9"/>
      <c r="L446" s="9"/>
      <c r="N446" s="9"/>
      <c r="P446" s="9"/>
      <c r="R446" s="10"/>
      <c r="S446" s="10"/>
      <c r="T446" s="10"/>
      <c r="U446" s="10"/>
      <c r="V446" s="10"/>
      <c r="AA446" s="10"/>
      <c r="AD446" s="10"/>
      <c r="AH446" s="8"/>
      <c r="AI446"/>
      <c r="AO446" s="57"/>
      <c r="AP446"/>
      <c r="AQ446" s="54"/>
      <c r="AR446" s="54"/>
      <c r="AT446"/>
      <c r="AU446" s="36"/>
      <c r="AV446" s="36"/>
      <c r="AW446" s="36"/>
      <c r="AX446" s="36"/>
      <c r="AY446" s="36"/>
    </row>
    <row r="447" spans="1:51" s="7" customFormat="1" x14ac:dyDescent="0.25">
      <c r="A447" s="8"/>
      <c r="E447" s="8"/>
      <c r="I447" s="9"/>
      <c r="J447" s="9"/>
      <c r="L447" s="9"/>
      <c r="N447" s="9"/>
      <c r="P447" s="9"/>
      <c r="R447" s="10"/>
      <c r="S447" s="10"/>
      <c r="T447" s="10"/>
      <c r="U447" s="10"/>
      <c r="V447" s="10"/>
      <c r="AA447" s="10"/>
      <c r="AD447" s="10"/>
      <c r="AH447" s="8"/>
      <c r="AI447"/>
      <c r="AO447" s="57"/>
      <c r="AP447"/>
      <c r="AQ447" s="54"/>
      <c r="AR447" s="54"/>
      <c r="AT447"/>
      <c r="AU447" s="36"/>
      <c r="AV447" s="36"/>
      <c r="AW447" s="36"/>
      <c r="AX447" s="36"/>
      <c r="AY447" s="36"/>
    </row>
    <row r="448" spans="1:51" s="7" customFormat="1" x14ac:dyDescent="0.25">
      <c r="A448" s="8"/>
      <c r="E448" s="8"/>
      <c r="I448" s="9"/>
      <c r="J448" s="9"/>
      <c r="L448" s="9"/>
      <c r="N448" s="9"/>
      <c r="P448" s="9"/>
      <c r="R448" s="10"/>
      <c r="S448" s="10"/>
      <c r="T448" s="10"/>
      <c r="U448" s="10"/>
      <c r="V448" s="10"/>
      <c r="AA448" s="10"/>
      <c r="AD448" s="10"/>
      <c r="AH448" s="8"/>
      <c r="AI448"/>
      <c r="AO448" s="57"/>
      <c r="AP448"/>
      <c r="AQ448" s="54"/>
      <c r="AR448" s="54"/>
      <c r="AT448"/>
      <c r="AU448" s="36"/>
      <c r="AV448" s="36"/>
      <c r="AW448" s="36"/>
      <c r="AX448" s="36"/>
      <c r="AY448" s="36"/>
    </row>
    <row r="449" spans="1:51" s="7" customFormat="1" x14ac:dyDescent="0.25">
      <c r="A449" s="8"/>
      <c r="E449" s="8"/>
      <c r="I449" s="9"/>
      <c r="J449" s="9"/>
      <c r="L449" s="9"/>
      <c r="N449" s="9"/>
      <c r="P449" s="9"/>
      <c r="R449" s="10"/>
      <c r="S449" s="10"/>
      <c r="T449" s="10"/>
      <c r="U449" s="10"/>
      <c r="V449" s="10"/>
      <c r="AA449" s="10"/>
      <c r="AD449" s="10"/>
      <c r="AH449" s="8"/>
      <c r="AI449"/>
      <c r="AO449" s="57"/>
      <c r="AP449"/>
      <c r="AQ449" s="54"/>
      <c r="AR449" s="54"/>
      <c r="AT449"/>
      <c r="AU449" s="36"/>
      <c r="AV449" s="36"/>
      <c r="AW449" s="36"/>
      <c r="AX449" s="36"/>
      <c r="AY449" s="36"/>
    </row>
    <row r="450" spans="1:51" s="7" customFormat="1" x14ac:dyDescent="0.25">
      <c r="A450" s="8"/>
      <c r="E450" s="8"/>
      <c r="I450" s="9"/>
      <c r="J450" s="9"/>
      <c r="L450" s="9"/>
      <c r="N450" s="9"/>
      <c r="P450" s="9"/>
      <c r="R450" s="10"/>
      <c r="S450" s="10"/>
      <c r="T450" s="10"/>
      <c r="U450" s="10"/>
      <c r="V450" s="10"/>
      <c r="AA450" s="10"/>
      <c r="AD450" s="10"/>
      <c r="AH450" s="8"/>
      <c r="AI450"/>
      <c r="AO450" s="57"/>
      <c r="AP450"/>
      <c r="AQ450" s="54"/>
      <c r="AR450" s="54"/>
      <c r="AT450"/>
      <c r="AU450" s="36"/>
      <c r="AV450" s="36"/>
      <c r="AW450" s="36"/>
      <c r="AX450" s="36"/>
      <c r="AY450" s="36"/>
    </row>
    <row r="451" spans="1:51" s="7" customFormat="1" x14ac:dyDescent="0.25">
      <c r="A451" s="8"/>
      <c r="E451" s="8"/>
      <c r="I451" s="9"/>
      <c r="J451" s="9"/>
      <c r="L451" s="9"/>
      <c r="N451" s="9"/>
      <c r="P451" s="9"/>
      <c r="R451" s="10"/>
      <c r="S451" s="10"/>
      <c r="T451" s="10"/>
      <c r="U451" s="10"/>
      <c r="V451" s="10"/>
      <c r="AA451" s="10"/>
      <c r="AD451" s="10"/>
      <c r="AH451" s="8"/>
      <c r="AI451"/>
      <c r="AO451" s="57"/>
      <c r="AP451"/>
      <c r="AQ451" s="54"/>
      <c r="AR451" s="54"/>
      <c r="AT451"/>
      <c r="AU451" s="36"/>
      <c r="AV451" s="36"/>
      <c r="AW451" s="36"/>
      <c r="AX451" s="36"/>
      <c r="AY451" s="36"/>
    </row>
    <row r="452" spans="1:51" s="7" customFormat="1" x14ac:dyDescent="0.25">
      <c r="A452" s="8"/>
      <c r="E452" s="8"/>
      <c r="I452" s="9"/>
      <c r="J452" s="9"/>
      <c r="L452" s="9"/>
      <c r="N452" s="9"/>
      <c r="P452" s="9"/>
      <c r="R452" s="10"/>
      <c r="S452" s="10"/>
      <c r="T452" s="10"/>
      <c r="U452" s="10"/>
      <c r="V452" s="10"/>
      <c r="AA452" s="10"/>
      <c r="AD452" s="10"/>
      <c r="AH452" s="8"/>
      <c r="AI452"/>
      <c r="AO452" s="57"/>
      <c r="AP452"/>
      <c r="AQ452" s="54"/>
      <c r="AR452" s="54"/>
      <c r="AT452"/>
      <c r="AU452" s="36"/>
      <c r="AV452" s="36"/>
      <c r="AW452" s="36"/>
      <c r="AX452" s="36"/>
      <c r="AY452" s="36"/>
    </row>
    <row r="453" spans="1:51" s="7" customFormat="1" x14ac:dyDescent="0.25">
      <c r="A453" s="8"/>
      <c r="E453" s="8"/>
      <c r="I453" s="9"/>
      <c r="J453" s="9"/>
      <c r="L453" s="9"/>
      <c r="N453" s="9"/>
      <c r="P453" s="9"/>
      <c r="R453" s="10"/>
      <c r="S453" s="10"/>
      <c r="T453" s="10"/>
      <c r="U453" s="10"/>
      <c r="V453" s="10"/>
      <c r="AA453" s="10"/>
      <c r="AD453" s="10"/>
      <c r="AH453" s="8"/>
      <c r="AI453"/>
      <c r="AO453" s="57"/>
      <c r="AP453"/>
      <c r="AQ453" s="54"/>
      <c r="AR453" s="54"/>
      <c r="AT453"/>
      <c r="AU453" s="36"/>
      <c r="AV453" s="36"/>
      <c r="AW453" s="36"/>
      <c r="AX453" s="36"/>
      <c r="AY453" s="36"/>
    </row>
    <row r="454" spans="1:51" s="7" customFormat="1" x14ac:dyDescent="0.25">
      <c r="A454" s="8"/>
      <c r="E454" s="8"/>
      <c r="I454" s="9"/>
      <c r="J454" s="9"/>
      <c r="L454" s="9"/>
      <c r="N454" s="9"/>
      <c r="P454" s="9"/>
      <c r="R454" s="10"/>
      <c r="S454" s="10"/>
      <c r="T454" s="10"/>
      <c r="U454" s="10"/>
      <c r="V454" s="10"/>
      <c r="AA454" s="10"/>
      <c r="AD454" s="10"/>
      <c r="AH454" s="8"/>
      <c r="AI454"/>
      <c r="AO454" s="57"/>
      <c r="AP454"/>
      <c r="AQ454" s="54"/>
      <c r="AR454" s="54"/>
      <c r="AT454"/>
      <c r="AU454" s="36"/>
      <c r="AV454" s="36"/>
      <c r="AW454" s="36"/>
      <c r="AX454" s="36"/>
      <c r="AY454" s="36"/>
    </row>
    <row r="455" spans="1:51" s="7" customFormat="1" x14ac:dyDescent="0.25">
      <c r="A455" s="8"/>
      <c r="E455" s="8"/>
      <c r="I455" s="9"/>
      <c r="J455" s="9"/>
      <c r="L455" s="9"/>
      <c r="N455" s="9"/>
      <c r="P455" s="9"/>
      <c r="R455" s="10"/>
      <c r="S455" s="10"/>
      <c r="T455" s="10"/>
      <c r="U455" s="10"/>
      <c r="V455" s="10"/>
      <c r="AA455" s="10"/>
      <c r="AD455" s="10"/>
      <c r="AH455" s="8"/>
      <c r="AI455"/>
      <c r="AO455" s="57"/>
      <c r="AP455"/>
      <c r="AQ455" s="54"/>
      <c r="AR455" s="54"/>
      <c r="AT455"/>
      <c r="AU455" s="36"/>
      <c r="AV455" s="36"/>
      <c r="AW455" s="36"/>
      <c r="AX455" s="36"/>
      <c r="AY455" s="36"/>
    </row>
    <row r="456" spans="1:51" s="7" customFormat="1" x14ac:dyDescent="0.25">
      <c r="A456" s="8"/>
      <c r="E456" s="8"/>
      <c r="I456" s="9"/>
      <c r="J456" s="9"/>
      <c r="L456" s="9"/>
      <c r="N456" s="9"/>
      <c r="P456" s="9"/>
      <c r="R456" s="10"/>
      <c r="S456" s="10"/>
      <c r="T456" s="10"/>
      <c r="U456" s="10"/>
      <c r="V456" s="10"/>
      <c r="AA456" s="10"/>
      <c r="AD456" s="10"/>
      <c r="AH456" s="8"/>
      <c r="AI456"/>
      <c r="AO456" s="57"/>
      <c r="AP456"/>
      <c r="AQ456" s="54"/>
      <c r="AR456" s="54"/>
      <c r="AT456"/>
      <c r="AU456" s="36"/>
      <c r="AV456" s="36"/>
      <c r="AW456" s="36"/>
      <c r="AX456" s="36"/>
      <c r="AY456" s="36"/>
    </row>
    <row r="457" spans="1:51" s="7" customFormat="1" x14ac:dyDescent="0.25">
      <c r="A457" s="8"/>
      <c r="E457" s="8"/>
      <c r="I457" s="9"/>
      <c r="J457" s="9"/>
      <c r="L457" s="9"/>
      <c r="N457" s="9"/>
      <c r="P457" s="9"/>
      <c r="R457" s="10"/>
      <c r="S457" s="10"/>
      <c r="T457" s="10"/>
      <c r="U457" s="10"/>
      <c r="V457" s="10"/>
      <c r="AA457" s="10"/>
      <c r="AD457" s="10"/>
      <c r="AH457" s="8"/>
      <c r="AI457"/>
      <c r="AO457" s="57"/>
      <c r="AP457"/>
      <c r="AQ457" s="54"/>
      <c r="AR457" s="54"/>
      <c r="AT457"/>
      <c r="AU457" s="36"/>
      <c r="AV457" s="36"/>
      <c r="AW457" s="36"/>
      <c r="AX457" s="36"/>
      <c r="AY457" s="36"/>
    </row>
    <row r="458" spans="1:51" s="7" customFormat="1" x14ac:dyDescent="0.25">
      <c r="A458" s="8"/>
      <c r="E458" s="8"/>
      <c r="I458" s="9"/>
      <c r="J458" s="9"/>
      <c r="L458" s="9"/>
      <c r="N458" s="9"/>
      <c r="P458" s="9"/>
      <c r="R458" s="10"/>
      <c r="S458" s="10"/>
      <c r="T458" s="10"/>
      <c r="U458" s="10"/>
      <c r="V458" s="10"/>
      <c r="AA458" s="10"/>
      <c r="AD458" s="10"/>
      <c r="AH458" s="8"/>
      <c r="AI458"/>
      <c r="AO458" s="57"/>
      <c r="AP458"/>
      <c r="AQ458" s="54"/>
      <c r="AR458" s="54"/>
      <c r="AT458"/>
      <c r="AU458" s="36"/>
      <c r="AV458" s="36"/>
      <c r="AW458" s="36"/>
      <c r="AX458" s="36"/>
      <c r="AY458" s="36"/>
    </row>
    <row r="459" spans="1:51" s="7" customFormat="1" x14ac:dyDescent="0.25">
      <c r="A459" s="8"/>
      <c r="E459" s="8"/>
      <c r="I459" s="9"/>
      <c r="J459" s="9"/>
      <c r="L459" s="9"/>
      <c r="N459" s="9"/>
      <c r="P459" s="9"/>
      <c r="R459" s="10"/>
      <c r="S459" s="10"/>
      <c r="T459" s="10"/>
      <c r="U459" s="10"/>
      <c r="V459" s="10"/>
      <c r="AA459" s="10"/>
      <c r="AD459" s="10"/>
      <c r="AH459" s="8"/>
      <c r="AI459"/>
      <c r="AO459" s="57"/>
      <c r="AP459"/>
      <c r="AQ459" s="54"/>
      <c r="AR459" s="54"/>
      <c r="AT459"/>
      <c r="AU459" s="36"/>
      <c r="AV459" s="36"/>
      <c r="AW459" s="36"/>
      <c r="AX459" s="36"/>
      <c r="AY459" s="36"/>
    </row>
    <row r="460" spans="1:51" s="7" customFormat="1" x14ac:dyDescent="0.25">
      <c r="A460" s="8"/>
      <c r="E460" s="8"/>
      <c r="I460" s="9"/>
      <c r="J460" s="9"/>
      <c r="L460" s="9"/>
      <c r="N460" s="9"/>
      <c r="P460" s="9"/>
      <c r="R460" s="10"/>
      <c r="S460" s="10"/>
      <c r="T460" s="10"/>
      <c r="U460" s="10"/>
      <c r="V460" s="10"/>
      <c r="AA460" s="10"/>
      <c r="AD460" s="10"/>
      <c r="AH460" s="8"/>
      <c r="AI460"/>
      <c r="AO460" s="57"/>
      <c r="AP460"/>
      <c r="AQ460" s="54"/>
      <c r="AR460" s="54"/>
      <c r="AT460"/>
      <c r="AU460" s="36"/>
      <c r="AV460" s="36"/>
      <c r="AW460" s="36"/>
      <c r="AX460" s="36"/>
      <c r="AY460" s="36"/>
    </row>
    <row r="461" spans="1:51" s="7" customFormat="1" x14ac:dyDescent="0.25">
      <c r="A461" s="8"/>
      <c r="E461" s="8"/>
      <c r="I461" s="9"/>
      <c r="J461" s="9"/>
      <c r="L461" s="9"/>
      <c r="N461" s="9"/>
      <c r="P461" s="9"/>
      <c r="R461" s="10"/>
      <c r="S461" s="10"/>
      <c r="T461" s="10"/>
      <c r="U461" s="10"/>
      <c r="V461" s="10"/>
      <c r="AA461" s="10"/>
      <c r="AD461" s="10"/>
      <c r="AH461" s="8"/>
      <c r="AI461"/>
      <c r="AO461" s="57"/>
      <c r="AP461"/>
      <c r="AQ461" s="54"/>
      <c r="AR461" s="54"/>
      <c r="AT461"/>
      <c r="AU461" s="36"/>
      <c r="AV461" s="36"/>
      <c r="AW461" s="36"/>
      <c r="AX461" s="36"/>
      <c r="AY461" s="36"/>
    </row>
    <row r="462" spans="1:51" s="7" customFormat="1" x14ac:dyDescent="0.25">
      <c r="A462" s="8"/>
      <c r="E462" s="8"/>
      <c r="I462" s="9"/>
      <c r="J462" s="9"/>
      <c r="L462" s="9"/>
      <c r="N462" s="9"/>
      <c r="P462" s="9"/>
      <c r="R462" s="10"/>
      <c r="S462" s="10"/>
      <c r="T462" s="10"/>
      <c r="U462" s="10"/>
      <c r="V462" s="10"/>
      <c r="AA462" s="10"/>
      <c r="AD462" s="10"/>
      <c r="AH462" s="8"/>
      <c r="AI462"/>
      <c r="AO462" s="57"/>
      <c r="AP462"/>
      <c r="AQ462" s="54"/>
      <c r="AR462" s="54"/>
      <c r="AT462"/>
      <c r="AU462" s="36"/>
      <c r="AV462" s="36"/>
      <c r="AW462" s="36"/>
      <c r="AX462" s="36"/>
      <c r="AY462" s="36"/>
    </row>
    <row r="463" spans="1:51" s="7" customFormat="1" x14ac:dyDescent="0.25">
      <c r="A463" s="8"/>
      <c r="E463" s="8"/>
      <c r="I463" s="9"/>
      <c r="J463" s="9"/>
      <c r="L463" s="9"/>
      <c r="N463" s="9"/>
      <c r="P463" s="9"/>
      <c r="R463" s="10"/>
      <c r="S463" s="10"/>
      <c r="T463" s="10"/>
      <c r="U463" s="10"/>
      <c r="V463" s="10"/>
      <c r="AA463" s="10"/>
      <c r="AD463" s="10"/>
      <c r="AH463" s="8"/>
      <c r="AI463"/>
      <c r="AO463" s="57"/>
      <c r="AP463"/>
      <c r="AQ463" s="54"/>
      <c r="AR463" s="54"/>
      <c r="AT463"/>
      <c r="AU463" s="36"/>
      <c r="AV463" s="36"/>
      <c r="AW463" s="36"/>
      <c r="AX463" s="36"/>
      <c r="AY463" s="36"/>
    </row>
    <row r="464" spans="1:51" s="7" customFormat="1" x14ac:dyDescent="0.25">
      <c r="A464" s="8"/>
      <c r="E464" s="8"/>
      <c r="I464" s="9"/>
      <c r="J464" s="9"/>
      <c r="L464" s="9"/>
      <c r="N464" s="9"/>
      <c r="P464" s="9"/>
      <c r="R464" s="10"/>
      <c r="S464" s="10"/>
      <c r="T464" s="10"/>
      <c r="U464" s="10"/>
      <c r="V464" s="10"/>
      <c r="AA464" s="10"/>
      <c r="AD464" s="10"/>
      <c r="AH464" s="8"/>
      <c r="AI464"/>
      <c r="AO464" s="57"/>
      <c r="AP464"/>
      <c r="AQ464" s="54"/>
      <c r="AR464" s="54"/>
      <c r="AT464"/>
      <c r="AU464" s="36"/>
      <c r="AV464" s="36"/>
      <c r="AW464" s="36"/>
      <c r="AX464" s="36"/>
      <c r="AY464" s="36"/>
    </row>
    <row r="465" spans="1:51" s="7" customFormat="1" x14ac:dyDescent="0.25">
      <c r="A465" s="8"/>
      <c r="E465" s="8"/>
      <c r="I465" s="9"/>
      <c r="J465" s="9"/>
      <c r="L465" s="9"/>
      <c r="N465" s="9"/>
      <c r="P465" s="9"/>
      <c r="R465" s="10"/>
      <c r="S465" s="10"/>
      <c r="T465" s="10"/>
      <c r="U465" s="10"/>
      <c r="V465" s="10"/>
      <c r="AA465" s="10"/>
      <c r="AD465" s="10"/>
      <c r="AH465" s="8"/>
      <c r="AI465"/>
      <c r="AO465" s="57"/>
      <c r="AP465"/>
      <c r="AQ465" s="54"/>
      <c r="AR465" s="54"/>
      <c r="AT465"/>
      <c r="AU465" s="36"/>
      <c r="AV465" s="36"/>
      <c r="AW465" s="36"/>
      <c r="AX465" s="36"/>
      <c r="AY465" s="36"/>
    </row>
    <row r="466" spans="1:51" s="7" customFormat="1" x14ac:dyDescent="0.25">
      <c r="A466" s="8"/>
      <c r="E466" s="8"/>
      <c r="I466" s="9"/>
      <c r="J466" s="9"/>
      <c r="L466" s="9"/>
      <c r="N466" s="9"/>
      <c r="P466" s="9"/>
      <c r="R466" s="10"/>
      <c r="S466" s="10"/>
      <c r="T466" s="10"/>
      <c r="U466" s="10"/>
      <c r="V466" s="10"/>
      <c r="AA466" s="10"/>
      <c r="AD466" s="10"/>
      <c r="AH466" s="8"/>
      <c r="AI466"/>
      <c r="AO466" s="57"/>
      <c r="AP466"/>
      <c r="AQ466" s="54"/>
      <c r="AR466" s="54"/>
      <c r="AT466"/>
      <c r="AU466" s="36"/>
      <c r="AV466" s="36"/>
      <c r="AW466" s="36"/>
      <c r="AX466" s="36"/>
      <c r="AY466" s="36"/>
    </row>
    <row r="467" spans="1:51" s="7" customFormat="1" x14ac:dyDescent="0.25">
      <c r="A467" s="8"/>
      <c r="E467" s="8"/>
      <c r="I467" s="9"/>
      <c r="J467" s="9"/>
      <c r="L467" s="9"/>
      <c r="N467" s="9"/>
      <c r="P467" s="9"/>
      <c r="R467" s="10"/>
      <c r="S467" s="10"/>
      <c r="T467" s="10"/>
      <c r="U467" s="10"/>
      <c r="V467" s="10"/>
      <c r="AA467" s="10"/>
      <c r="AD467" s="10"/>
      <c r="AH467" s="8"/>
      <c r="AI467"/>
      <c r="AO467" s="57"/>
      <c r="AP467"/>
      <c r="AQ467" s="54"/>
      <c r="AR467" s="54"/>
      <c r="AT467"/>
      <c r="AU467" s="36"/>
      <c r="AV467" s="36"/>
      <c r="AW467" s="36"/>
      <c r="AX467" s="36"/>
      <c r="AY467" s="36"/>
    </row>
    <row r="468" spans="1:51" s="7" customFormat="1" x14ac:dyDescent="0.25">
      <c r="A468" s="8"/>
      <c r="E468" s="8"/>
      <c r="I468" s="9"/>
      <c r="J468" s="9"/>
      <c r="L468" s="9"/>
      <c r="N468" s="9"/>
      <c r="P468" s="9"/>
      <c r="R468" s="10"/>
      <c r="S468" s="10"/>
      <c r="T468" s="10"/>
      <c r="U468" s="10"/>
      <c r="V468" s="10"/>
      <c r="AA468" s="10"/>
      <c r="AD468" s="10"/>
      <c r="AH468" s="8"/>
      <c r="AI468"/>
      <c r="AO468" s="57"/>
      <c r="AP468"/>
      <c r="AQ468" s="54"/>
      <c r="AR468" s="54"/>
      <c r="AT468"/>
      <c r="AU468" s="36"/>
      <c r="AV468" s="36"/>
      <c r="AW468" s="36"/>
      <c r="AX468" s="36"/>
      <c r="AY468" s="36"/>
    </row>
    <row r="469" spans="1:51" s="7" customFormat="1" x14ac:dyDescent="0.25">
      <c r="A469" s="8"/>
      <c r="E469" s="8"/>
      <c r="I469" s="9"/>
      <c r="J469" s="9"/>
      <c r="L469" s="9"/>
      <c r="N469" s="9"/>
      <c r="P469" s="9"/>
      <c r="R469" s="10"/>
      <c r="S469" s="10"/>
      <c r="T469" s="10"/>
      <c r="U469" s="10"/>
      <c r="V469" s="10"/>
      <c r="AA469" s="10"/>
      <c r="AD469" s="10"/>
      <c r="AH469" s="8"/>
      <c r="AI469"/>
      <c r="AO469" s="57"/>
      <c r="AP469"/>
      <c r="AQ469" s="54"/>
      <c r="AR469" s="54"/>
      <c r="AT469"/>
      <c r="AU469" s="36"/>
      <c r="AV469" s="36"/>
      <c r="AW469" s="36"/>
      <c r="AX469" s="36"/>
      <c r="AY469" s="36"/>
    </row>
    <row r="470" spans="1:51" s="7" customFormat="1" x14ac:dyDescent="0.25">
      <c r="A470" s="8"/>
      <c r="E470" s="8"/>
      <c r="I470" s="9"/>
      <c r="J470" s="9"/>
      <c r="L470" s="9"/>
      <c r="N470" s="9"/>
      <c r="P470" s="9"/>
      <c r="R470" s="10"/>
      <c r="S470" s="10"/>
      <c r="T470" s="10"/>
      <c r="U470" s="10"/>
      <c r="V470" s="10"/>
      <c r="AA470" s="10"/>
      <c r="AD470" s="10"/>
      <c r="AH470" s="8"/>
      <c r="AI470"/>
      <c r="AO470" s="57"/>
      <c r="AP470"/>
      <c r="AQ470" s="54"/>
      <c r="AR470" s="54"/>
      <c r="AT470"/>
      <c r="AU470" s="36"/>
      <c r="AV470" s="36"/>
      <c r="AW470" s="36"/>
      <c r="AX470" s="36"/>
      <c r="AY470" s="36"/>
    </row>
    <row r="471" spans="1:51" s="7" customFormat="1" x14ac:dyDescent="0.25">
      <c r="A471" s="8"/>
      <c r="E471" s="8"/>
      <c r="I471" s="9"/>
      <c r="J471" s="9"/>
      <c r="L471" s="9"/>
      <c r="N471" s="9"/>
      <c r="P471" s="9"/>
      <c r="R471" s="10"/>
      <c r="S471" s="10"/>
      <c r="T471" s="10"/>
      <c r="U471" s="10"/>
      <c r="V471" s="10"/>
      <c r="AA471" s="10"/>
      <c r="AD471" s="10"/>
      <c r="AH471" s="8"/>
      <c r="AI471"/>
      <c r="AO471" s="57"/>
      <c r="AP471"/>
      <c r="AQ471" s="54"/>
      <c r="AR471" s="54"/>
      <c r="AT471"/>
      <c r="AU471" s="36"/>
      <c r="AV471" s="36"/>
      <c r="AW471" s="36"/>
      <c r="AX471" s="36"/>
      <c r="AY471" s="36"/>
    </row>
    <row r="472" spans="1:51" s="7" customFormat="1" x14ac:dyDescent="0.25">
      <c r="A472" s="8"/>
      <c r="E472" s="8"/>
      <c r="I472" s="9"/>
      <c r="J472" s="9"/>
      <c r="L472" s="9"/>
      <c r="N472" s="9"/>
      <c r="P472" s="9"/>
      <c r="R472" s="10"/>
      <c r="S472" s="10"/>
      <c r="T472" s="10"/>
      <c r="U472" s="10"/>
      <c r="V472" s="10"/>
      <c r="AA472" s="10"/>
      <c r="AD472" s="10"/>
      <c r="AH472" s="8"/>
      <c r="AI472"/>
      <c r="AO472" s="57"/>
      <c r="AP472"/>
      <c r="AQ472" s="54"/>
      <c r="AR472" s="54"/>
      <c r="AT472"/>
      <c r="AU472" s="36"/>
      <c r="AV472" s="36"/>
      <c r="AW472" s="36"/>
      <c r="AX472" s="36"/>
      <c r="AY472" s="36"/>
    </row>
    <row r="473" spans="1:51" s="7" customFormat="1" x14ac:dyDescent="0.25">
      <c r="A473" s="8"/>
      <c r="E473" s="8"/>
      <c r="I473" s="9"/>
      <c r="J473" s="9"/>
      <c r="L473" s="9"/>
      <c r="N473" s="9"/>
      <c r="P473" s="9"/>
      <c r="R473" s="10"/>
      <c r="S473" s="10"/>
      <c r="T473" s="10"/>
      <c r="U473" s="10"/>
      <c r="V473" s="10"/>
      <c r="AA473" s="10"/>
      <c r="AD473" s="10"/>
      <c r="AH473" s="8"/>
      <c r="AI473"/>
      <c r="AO473" s="57"/>
      <c r="AP473"/>
      <c r="AQ473" s="54"/>
      <c r="AR473" s="54"/>
      <c r="AT473"/>
      <c r="AU473" s="36"/>
      <c r="AV473" s="36"/>
      <c r="AW473" s="36"/>
      <c r="AX473" s="36"/>
      <c r="AY473" s="36"/>
    </row>
    <row r="474" spans="1:51" s="7" customFormat="1" x14ac:dyDescent="0.25">
      <c r="A474" s="8"/>
      <c r="E474" s="8"/>
      <c r="I474" s="9"/>
      <c r="J474" s="9"/>
      <c r="L474" s="9"/>
      <c r="N474" s="9"/>
      <c r="P474" s="9"/>
      <c r="R474" s="10"/>
      <c r="S474" s="10"/>
      <c r="T474" s="10"/>
      <c r="U474" s="10"/>
      <c r="V474" s="10"/>
      <c r="AA474" s="10"/>
      <c r="AD474" s="10"/>
      <c r="AH474" s="8"/>
      <c r="AI474"/>
      <c r="AO474" s="57"/>
      <c r="AP474"/>
      <c r="AQ474" s="54"/>
      <c r="AR474" s="54"/>
      <c r="AT474"/>
      <c r="AU474" s="36"/>
      <c r="AV474" s="36"/>
      <c r="AW474" s="36"/>
      <c r="AX474" s="36"/>
      <c r="AY474" s="36"/>
    </row>
    <row r="475" spans="1:51" s="7" customFormat="1" x14ac:dyDescent="0.25">
      <c r="A475" s="8"/>
      <c r="E475" s="8"/>
      <c r="I475" s="9"/>
      <c r="J475" s="9"/>
      <c r="L475" s="9"/>
      <c r="N475" s="9"/>
      <c r="P475" s="9"/>
      <c r="R475" s="10"/>
      <c r="S475" s="10"/>
      <c r="T475" s="10"/>
      <c r="U475" s="10"/>
      <c r="V475" s="10"/>
      <c r="AA475" s="10"/>
      <c r="AD475" s="10"/>
      <c r="AH475" s="8"/>
      <c r="AI475"/>
      <c r="AO475" s="57"/>
      <c r="AP475"/>
      <c r="AQ475" s="54"/>
      <c r="AR475" s="54"/>
      <c r="AT475"/>
      <c r="AU475" s="36"/>
      <c r="AV475" s="36"/>
      <c r="AW475" s="36"/>
      <c r="AX475" s="36"/>
      <c r="AY475" s="36"/>
    </row>
    <row r="476" spans="1:51" s="7" customFormat="1" x14ac:dyDescent="0.25">
      <c r="A476" s="8"/>
      <c r="E476" s="8"/>
      <c r="I476" s="9"/>
      <c r="J476" s="9"/>
      <c r="L476" s="9"/>
      <c r="N476" s="9"/>
      <c r="P476" s="9"/>
      <c r="R476" s="10"/>
      <c r="S476" s="10"/>
      <c r="T476" s="10"/>
      <c r="U476" s="10"/>
      <c r="V476" s="10"/>
      <c r="AA476" s="10"/>
      <c r="AD476" s="10"/>
      <c r="AH476" s="8"/>
      <c r="AI476"/>
      <c r="AO476" s="57"/>
      <c r="AP476"/>
      <c r="AQ476" s="54"/>
      <c r="AR476" s="54"/>
      <c r="AT476"/>
      <c r="AU476" s="36"/>
      <c r="AV476" s="36"/>
      <c r="AW476" s="36"/>
      <c r="AX476" s="36"/>
      <c r="AY476" s="36"/>
    </row>
    <row r="477" spans="1:51" s="7" customFormat="1" x14ac:dyDescent="0.25">
      <c r="A477" s="8"/>
      <c r="E477" s="8"/>
      <c r="I477" s="9"/>
      <c r="J477" s="9"/>
      <c r="L477" s="9"/>
      <c r="N477" s="9"/>
      <c r="P477" s="9"/>
      <c r="R477" s="10"/>
      <c r="S477" s="10"/>
      <c r="T477" s="10"/>
      <c r="U477" s="10"/>
      <c r="V477" s="10"/>
      <c r="AA477" s="10"/>
      <c r="AD477" s="10"/>
      <c r="AH477" s="8"/>
      <c r="AI477"/>
      <c r="AO477" s="57"/>
      <c r="AP477"/>
      <c r="AQ477" s="54"/>
      <c r="AR477" s="54"/>
      <c r="AT477"/>
      <c r="AU477" s="36"/>
      <c r="AV477" s="36"/>
      <c r="AW477" s="36"/>
      <c r="AX477" s="36"/>
      <c r="AY477" s="36"/>
    </row>
    <row r="478" spans="1:51" s="7" customFormat="1" x14ac:dyDescent="0.25">
      <c r="A478" s="8"/>
      <c r="E478" s="8"/>
      <c r="I478" s="9"/>
      <c r="J478" s="9"/>
      <c r="L478" s="9"/>
      <c r="N478" s="9"/>
      <c r="P478" s="9"/>
      <c r="R478" s="10"/>
      <c r="S478" s="10"/>
      <c r="T478" s="10"/>
      <c r="U478" s="10"/>
      <c r="V478" s="10"/>
      <c r="AA478" s="10"/>
      <c r="AD478" s="10"/>
      <c r="AH478" s="8"/>
      <c r="AI478"/>
      <c r="AO478" s="57"/>
      <c r="AP478"/>
      <c r="AQ478" s="54"/>
      <c r="AR478" s="54"/>
      <c r="AT478"/>
      <c r="AU478" s="36"/>
      <c r="AV478" s="36"/>
      <c r="AW478" s="36"/>
      <c r="AX478" s="36"/>
      <c r="AY478" s="36"/>
    </row>
    <row r="479" spans="1:51" s="7" customFormat="1" x14ac:dyDescent="0.25">
      <c r="A479" s="8"/>
      <c r="E479" s="8"/>
      <c r="I479" s="9"/>
      <c r="J479" s="9"/>
      <c r="L479" s="9"/>
      <c r="N479" s="9"/>
      <c r="P479" s="9"/>
      <c r="R479" s="10"/>
      <c r="S479" s="10"/>
      <c r="T479" s="10"/>
      <c r="U479" s="10"/>
      <c r="V479" s="10"/>
      <c r="AA479" s="10"/>
      <c r="AD479" s="10"/>
      <c r="AH479" s="8"/>
      <c r="AI479"/>
      <c r="AO479" s="57"/>
      <c r="AP479"/>
      <c r="AQ479" s="54"/>
      <c r="AR479" s="54"/>
      <c r="AT479"/>
      <c r="AU479" s="36"/>
      <c r="AV479" s="36"/>
      <c r="AW479" s="36"/>
      <c r="AX479" s="36"/>
      <c r="AY479" s="36"/>
    </row>
    <row r="480" spans="1:51" s="7" customFormat="1" x14ac:dyDescent="0.25">
      <c r="A480" s="8"/>
      <c r="E480" s="8"/>
      <c r="I480" s="9"/>
      <c r="J480" s="9"/>
      <c r="L480" s="9"/>
      <c r="N480" s="9"/>
      <c r="P480" s="9"/>
      <c r="R480" s="10"/>
      <c r="S480" s="10"/>
      <c r="T480" s="10"/>
      <c r="U480" s="10"/>
      <c r="V480" s="10"/>
      <c r="AA480" s="10"/>
      <c r="AD480" s="10"/>
      <c r="AH480" s="8"/>
      <c r="AI480"/>
      <c r="AO480" s="57"/>
      <c r="AP480"/>
      <c r="AQ480" s="54"/>
      <c r="AR480" s="54"/>
      <c r="AT480"/>
      <c r="AU480" s="36"/>
      <c r="AV480" s="36"/>
      <c r="AW480" s="36"/>
      <c r="AX480" s="36"/>
      <c r="AY480" s="36"/>
    </row>
    <row r="481" spans="1:51" s="7" customFormat="1" x14ac:dyDescent="0.25">
      <c r="A481" s="8"/>
      <c r="E481" s="8"/>
      <c r="I481" s="9"/>
      <c r="J481" s="9"/>
      <c r="L481" s="9"/>
      <c r="N481" s="9"/>
      <c r="P481" s="9"/>
      <c r="R481" s="10"/>
      <c r="S481" s="10"/>
      <c r="T481" s="10"/>
      <c r="U481" s="10"/>
      <c r="V481" s="10"/>
      <c r="AA481" s="10"/>
      <c r="AD481" s="10"/>
      <c r="AH481" s="8"/>
      <c r="AI481"/>
      <c r="AO481" s="57"/>
      <c r="AP481"/>
      <c r="AQ481" s="54"/>
      <c r="AR481" s="54"/>
      <c r="AT481"/>
      <c r="AU481" s="36"/>
      <c r="AV481" s="36"/>
      <c r="AW481" s="36"/>
      <c r="AX481" s="36"/>
      <c r="AY481" s="36"/>
    </row>
    <row r="482" spans="1:51" s="7" customFormat="1" x14ac:dyDescent="0.25">
      <c r="A482" s="8"/>
      <c r="E482" s="8"/>
      <c r="I482" s="9"/>
      <c r="J482" s="9"/>
      <c r="L482" s="9"/>
      <c r="N482" s="9"/>
      <c r="P482" s="9"/>
      <c r="R482" s="10"/>
      <c r="S482" s="10"/>
      <c r="T482" s="10"/>
      <c r="U482" s="10"/>
      <c r="V482" s="10"/>
      <c r="AA482" s="10"/>
      <c r="AD482" s="10"/>
      <c r="AH482" s="8"/>
      <c r="AI482"/>
      <c r="AO482" s="57"/>
      <c r="AP482"/>
      <c r="AQ482" s="54"/>
      <c r="AR482" s="54"/>
      <c r="AT482"/>
      <c r="AU482" s="36"/>
      <c r="AV482" s="36"/>
      <c r="AW482" s="36"/>
      <c r="AX482" s="36"/>
      <c r="AY482" s="36"/>
    </row>
    <row r="483" spans="1:51" s="7" customFormat="1" x14ac:dyDescent="0.25">
      <c r="A483" s="8"/>
      <c r="E483" s="8"/>
      <c r="I483" s="9"/>
      <c r="J483" s="9"/>
      <c r="L483" s="9"/>
      <c r="N483" s="9"/>
      <c r="P483" s="9"/>
      <c r="R483" s="10"/>
      <c r="S483" s="10"/>
      <c r="T483" s="10"/>
      <c r="U483" s="10"/>
      <c r="V483" s="10"/>
      <c r="AA483" s="10"/>
      <c r="AD483" s="10"/>
      <c r="AH483" s="8"/>
      <c r="AI483"/>
      <c r="AO483" s="57"/>
      <c r="AP483"/>
      <c r="AQ483" s="54"/>
      <c r="AR483" s="54"/>
      <c r="AT483"/>
      <c r="AU483" s="36"/>
      <c r="AV483" s="36"/>
      <c r="AW483" s="36"/>
      <c r="AX483" s="36"/>
      <c r="AY483" s="36"/>
    </row>
    <row r="484" spans="1:51" s="7" customFormat="1" x14ac:dyDescent="0.25">
      <c r="A484" s="8"/>
      <c r="E484" s="8"/>
      <c r="I484" s="9"/>
      <c r="J484" s="9"/>
      <c r="L484" s="9"/>
      <c r="N484" s="9"/>
      <c r="P484" s="9"/>
      <c r="R484" s="10"/>
      <c r="S484" s="10"/>
      <c r="T484" s="10"/>
      <c r="U484" s="10"/>
      <c r="V484" s="10"/>
      <c r="AA484" s="10"/>
      <c r="AD484" s="10"/>
      <c r="AH484" s="8"/>
      <c r="AI484"/>
      <c r="AO484" s="57"/>
      <c r="AP484"/>
      <c r="AQ484" s="54"/>
      <c r="AR484" s="54"/>
      <c r="AT484"/>
      <c r="AU484" s="36"/>
      <c r="AV484" s="36"/>
      <c r="AW484" s="36"/>
      <c r="AX484" s="36"/>
      <c r="AY484" s="36"/>
    </row>
    <row r="485" spans="1:51" s="7" customFormat="1" x14ac:dyDescent="0.25">
      <c r="A485" s="8"/>
      <c r="E485" s="8"/>
      <c r="I485" s="9"/>
      <c r="J485" s="9"/>
      <c r="L485" s="9"/>
      <c r="N485" s="9"/>
      <c r="P485" s="9"/>
      <c r="R485" s="10"/>
      <c r="S485" s="10"/>
      <c r="T485" s="10"/>
      <c r="U485" s="10"/>
      <c r="V485" s="10"/>
      <c r="AA485" s="10"/>
      <c r="AD485" s="10"/>
      <c r="AH485" s="8"/>
      <c r="AI485"/>
      <c r="AO485" s="57"/>
      <c r="AP485"/>
      <c r="AQ485" s="54"/>
      <c r="AR485" s="54"/>
      <c r="AT485"/>
      <c r="AU485" s="36"/>
      <c r="AV485" s="36"/>
      <c r="AW485" s="36"/>
      <c r="AX485" s="36"/>
      <c r="AY485" s="36"/>
    </row>
    <row r="486" spans="1:51" s="7" customFormat="1" x14ac:dyDescent="0.25">
      <c r="A486" s="8"/>
      <c r="E486" s="8"/>
      <c r="I486" s="9"/>
      <c r="J486" s="9"/>
      <c r="L486" s="9"/>
      <c r="N486" s="9"/>
      <c r="P486" s="9"/>
      <c r="R486" s="10"/>
      <c r="S486" s="10"/>
      <c r="T486" s="10"/>
      <c r="U486" s="10"/>
      <c r="V486" s="10"/>
      <c r="AA486" s="10"/>
      <c r="AD486" s="10"/>
      <c r="AH486" s="8"/>
      <c r="AI486"/>
      <c r="AO486" s="57"/>
      <c r="AP486"/>
      <c r="AQ486" s="54"/>
      <c r="AR486" s="54"/>
      <c r="AT486"/>
      <c r="AU486" s="36"/>
      <c r="AV486" s="36"/>
      <c r="AW486" s="36"/>
      <c r="AX486" s="36"/>
      <c r="AY486" s="36"/>
    </row>
    <row r="487" spans="1:51" s="7" customFormat="1" x14ac:dyDescent="0.25">
      <c r="A487" s="8"/>
      <c r="E487" s="8"/>
      <c r="I487" s="9"/>
      <c r="J487" s="9"/>
      <c r="L487" s="9"/>
      <c r="N487" s="9"/>
      <c r="P487" s="9"/>
      <c r="R487" s="10"/>
      <c r="S487" s="10"/>
      <c r="T487" s="10"/>
      <c r="U487" s="10"/>
      <c r="V487" s="10"/>
      <c r="AA487" s="10"/>
      <c r="AD487" s="10"/>
      <c r="AH487" s="8"/>
      <c r="AI487"/>
      <c r="AO487" s="57"/>
      <c r="AP487"/>
      <c r="AQ487" s="54"/>
      <c r="AR487" s="54"/>
      <c r="AT487"/>
      <c r="AU487" s="36"/>
      <c r="AV487" s="36"/>
      <c r="AW487" s="36"/>
      <c r="AX487" s="36"/>
      <c r="AY487" s="36"/>
    </row>
    <row r="488" spans="1:51" s="7" customFormat="1" x14ac:dyDescent="0.25">
      <c r="A488" s="8"/>
      <c r="E488" s="8"/>
      <c r="I488" s="9"/>
      <c r="J488" s="9"/>
      <c r="L488" s="9"/>
      <c r="N488" s="9"/>
      <c r="P488" s="9"/>
      <c r="R488" s="10"/>
      <c r="S488" s="10"/>
      <c r="T488" s="10"/>
      <c r="U488" s="10"/>
      <c r="V488" s="10"/>
      <c r="AA488" s="10"/>
      <c r="AD488" s="10"/>
      <c r="AH488" s="8"/>
      <c r="AI488"/>
      <c r="AO488" s="57"/>
      <c r="AP488"/>
      <c r="AQ488" s="54"/>
      <c r="AR488" s="54"/>
      <c r="AT488"/>
      <c r="AU488" s="36"/>
      <c r="AV488" s="36"/>
      <c r="AW488" s="36"/>
      <c r="AX488" s="36"/>
      <c r="AY488" s="36"/>
    </row>
    <row r="489" spans="1:51" s="7" customFormat="1" x14ac:dyDescent="0.25">
      <c r="A489" s="8"/>
      <c r="E489" s="8"/>
      <c r="I489" s="9"/>
      <c r="J489" s="9"/>
      <c r="L489" s="9"/>
      <c r="N489" s="9"/>
      <c r="P489" s="9"/>
      <c r="R489" s="10"/>
      <c r="S489" s="10"/>
      <c r="T489" s="10"/>
      <c r="U489" s="10"/>
      <c r="V489" s="10"/>
      <c r="AA489" s="10"/>
      <c r="AD489" s="10"/>
      <c r="AH489" s="8"/>
      <c r="AI489"/>
      <c r="AO489" s="57"/>
      <c r="AP489"/>
      <c r="AQ489" s="54"/>
      <c r="AR489" s="54"/>
      <c r="AT489"/>
      <c r="AU489" s="36"/>
      <c r="AV489" s="36"/>
      <c r="AW489" s="36"/>
      <c r="AX489" s="36"/>
      <c r="AY489" s="36"/>
    </row>
    <row r="490" spans="1:51" s="7" customFormat="1" x14ac:dyDescent="0.25">
      <c r="A490" s="8"/>
      <c r="E490" s="8"/>
      <c r="I490" s="9"/>
      <c r="J490" s="9"/>
      <c r="L490" s="9"/>
      <c r="N490" s="9"/>
      <c r="P490" s="9"/>
      <c r="R490" s="10"/>
      <c r="S490" s="10"/>
      <c r="T490" s="10"/>
      <c r="U490" s="10"/>
      <c r="V490" s="10"/>
      <c r="AA490" s="10"/>
      <c r="AD490" s="10"/>
      <c r="AH490" s="8"/>
      <c r="AI490"/>
      <c r="AO490" s="57"/>
      <c r="AP490"/>
      <c r="AQ490" s="54"/>
      <c r="AR490" s="54"/>
      <c r="AT490"/>
      <c r="AU490" s="36"/>
      <c r="AV490" s="36"/>
      <c r="AW490" s="36"/>
      <c r="AX490" s="36"/>
      <c r="AY490" s="36"/>
    </row>
    <row r="491" spans="1:51" s="7" customFormat="1" x14ac:dyDescent="0.25">
      <c r="A491" s="8"/>
      <c r="E491" s="8"/>
      <c r="I491" s="9"/>
      <c r="J491" s="9"/>
      <c r="L491" s="9"/>
      <c r="N491" s="9"/>
      <c r="P491" s="9"/>
      <c r="R491" s="10"/>
      <c r="S491" s="10"/>
      <c r="T491" s="10"/>
      <c r="U491" s="10"/>
      <c r="V491" s="10"/>
      <c r="AA491" s="10"/>
      <c r="AD491" s="10"/>
      <c r="AH491" s="8"/>
      <c r="AI491"/>
      <c r="AO491" s="57"/>
      <c r="AP491"/>
      <c r="AQ491" s="54"/>
      <c r="AR491" s="54"/>
      <c r="AT491"/>
      <c r="AU491" s="36"/>
      <c r="AV491" s="36"/>
      <c r="AW491" s="36"/>
      <c r="AX491" s="36"/>
      <c r="AY491" s="36"/>
    </row>
    <row r="492" spans="1:51" s="7" customFormat="1" x14ac:dyDescent="0.25">
      <c r="A492" s="8"/>
      <c r="E492" s="8"/>
      <c r="I492" s="9"/>
      <c r="J492" s="9"/>
      <c r="L492" s="9"/>
      <c r="N492" s="9"/>
      <c r="P492" s="9"/>
      <c r="R492" s="10"/>
      <c r="S492" s="10"/>
      <c r="T492" s="10"/>
      <c r="U492" s="10"/>
      <c r="V492" s="10"/>
      <c r="AA492" s="10"/>
      <c r="AD492" s="10"/>
      <c r="AH492" s="8"/>
      <c r="AI492"/>
      <c r="AO492" s="57"/>
      <c r="AP492"/>
      <c r="AQ492" s="54"/>
      <c r="AR492" s="54"/>
      <c r="AT492"/>
      <c r="AU492" s="36"/>
      <c r="AV492" s="36"/>
      <c r="AW492" s="36"/>
      <c r="AX492" s="36"/>
      <c r="AY492" s="36"/>
    </row>
    <row r="493" spans="1:51" s="7" customFormat="1" x14ac:dyDescent="0.25">
      <c r="A493" s="8"/>
      <c r="E493" s="8"/>
      <c r="I493" s="9"/>
      <c r="J493" s="9"/>
      <c r="L493" s="9"/>
      <c r="N493" s="9"/>
      <c r="P493" s="9"/>
      <c r="R493" s="10"/>
      <c r="S493" s="10"/>
      <c r="T493" s="10"/>
      <c r="U493" s="10"/>
      <c r="V493" s="10"/>
      <c r="AA493" s="10"/>
      <c r="AD493" s="10"/>
      <c r="AH493" s="8"/>
      <c r="AI493"/>
      <c r="AO493" s="57"/>
      <c r="AP493"/>
      <c r="AQ493" s="54"/>
      <c r="AR493" s="54"/>
      <c r="AT493"/>
      <c r="AU493" s="36"/>
      <c r="AV493" s="36"/>
      <c r="AW493" s="36"/>
      <c r="AX493" s="36"/>
      <c r="AY493" s="36"/>
    </row>
    <row r="494" spans="1:51" s="7" customFormat="1" x14ac:dyDescent="0.25">
      <c r="A494" s="8"/>
      <c r="E494" s="8"/>
      <c r="I494" s="9"/>
      <c r="J494" s="9"/>
      <c r="L494" s="9"/>
      <c r="N494" s="9"/>
      <c r="P494" s="9"/>
      <c r="R494" s="10"/>
      <c r="S494" s="10"/>
      <c r="T494" s="10"/>
      <c r="U494" s="10"/>
      <c r="V494" s="10"/>
      <c r="AA494" s="10"/>
      <c r="AD494" s="10"/>
      <c r="AH494" s="8"/>
      <c r="AI494"/>
      <c r="AO494" s="57"/>
      <c r="AP494"/>
      <c r="AQ494" s="54"/>
      <c r="AR494" s="54"/>
      <c r="AT494"/>
      <c r="AU494" s="36"/>
      <c r="AV494" s="36"/>
      <c r="AW494" s="36"/>
      <c r="AX494" s="36"/>
      <c r="AY494" s="36"/>
    </row>
    <row r="495" spans="1:51" s="7" customFormat="1" x14ac:dyDescent="0.25">
      <c r="A495" s="8"/>
      <c r="E495" s="8"/>
      <c r="I495" s="9"/>
      <c r="J495" s="9"/>
      <c r="L495" s="9"/>
      <c r="N495" s="9"/>
      <c r="P495" s="9"/>
      <c r="R495" s="10"/>
      <c r="S495" s="10"/>
      <c r="T495" s="10"/>
      <c r="U495" s="10"/>
      <c r="V495" s="10"/>
      <c r="AA495" s="10"/>
      <c r="AD495" s="10"/>
      <c r="AH495" s="8"/>
      <c r="AI495"/>
      <c r="AO495" s="57"/>
      <c r="AP495"/>
      <c r="AQ495" s="54"/>
      <c r="AR495" s="54"/>
      <c r="AT495"/>
      <c r="AU495" s="36"/>
      <c r="AV495" s="36"/>
      <c r="AW495" s="36"/>
      <c r="AX495" s="36"/>
      <c r="AY495" s="36"/>
    </row>
    <row r="496" spans="1:51" s="7" customFormat="1" x14ac:dyDescent="0.25">
      <c r="A496" s="8"/>
      <c r="E496" s="8"/>
      <c r="I496" s="9"/>
      <c r="J496" s="9"/>
      <c r="L496" s="9"/>
      <c r="N496" s="9"/>
      <c r="P496" s="9"/>
      <c r="R496" s="10"/>
      <c r="S496" s="10"/>
      <c r="T496" s="10"/>
      <c r="U496" s="10"/>
      <c r="V496" s="10"/>
      <c r="AA496" s="10"/>
      <c r="AD496" s="10"/>
      <c r="AH496" s="8"/>
      <c r="AI496"/>
      <c r="AO496" s="57"/>
      <c r="AP496"/>
      <c r="AQ496" s="54"/>
      <c r="AR496" s="54"/>
      <c r="AT496"/>
      <c r="AU496" s="36"/>
      <c r="AV496" s="36"/>
      <c r="AW496" s="36"/>
      <c r="AX496" s="36"/>
      <c r="AY496" s="36"/>
    </row>
    <row r="497" spans="1:51" s="7" customFormat="1" x14ac:dyDescent="0.25">
      <c r="A497" s="8"/>
      <c r="E497" s="8"/>
      <c r="I497" s="9"/>
      <c r="J497" s="9"/>
      <c r="L497" s="9"/>
      <c r="N497" s="9"/>
      <c r="P497" s="9"/>
      <c r="R497" s="10"/>
      <c r="S497" s="10"/>
      <c r="T497" s="10"/>
      <c r="U497" s="10"/>
      <c r="V497" s="10"/>
      <c r="AA497" s="10"/>
      <c r="AD497" s="10"/>
      <c r="AH497" s="8"/>
      <c r="AI497"/>
      <c r="AO497" s="57"/>
      <c r="AP497"/>
      <c r="AQ497" s="54"/>
      <c r="AR497" s="54"/>
      <c r="AT497"/>
      <c r="AU497" s="36"/>
      <c r="AV497" s="36"/>
      <c r="AW497" s="36"/>
      <c r="AX497" s="36"/>
      <c r="AY497" s="36"/>
    </row>
    <row r="498" spans="1:51" s="7" customFormat="1" x14ac:dyDescent="0.25">
      <c r="A498" s="8"/>
      <c r="E498" s="8"/>
      <c r="I498" s="9"/>
      <c r="J498" s="9"/>
      <c r="L498" s="9"/>
      <c r="N498" s="9"/>
      <c r="P498" s="9"/>
      <c r="R498" s="10"/>
      <c r="S498" s="10"/>
      <c r="T498" s="10"/>
      <c r="U498" s="10"/>
      <c r="V498" s="10"/>
      <c r="AA498" s="10"/>
      <c r="AD498" s="10"/>
      <c r="AH498" s="8"/>
      <c r="AI498"/>
      <c r="AO498" s="57"/>
      <c r="AP498"/>
      <c r="AQ498" s="54"/>
      <c r="AR498" s="54"/>
      <c r="AT498"/>
      <c r="AU498" s="36"/>
      <c r="AV498" s="36"/>
      <c r="AW498" s="36"/>
      <c r="AX498" s="36"/>
      <c r="AY498" s="36"/>
    </row>
    <row r="499" spans="1:51" s="7" customFormat="1" x14ac:dyDescent="0.25">
      <c r="A499" s="8"/>
      <c r="E499" s="8"/>
      <c r="I499" s="9"/>
      <c r="J499" s="9"/>
      <c r="L499" s="9"/>
      <c r="N499" s="9"/>
      <c r="P499" s="9"/>
      <c r="R499" s="10"/>
      <c r="S499" s="10"/>
      <c r="T499" s="10"/>
      <c r="U499" s="10"/>
      <c r="V499" s="10"/>
      <c r="AA499" s="10"/>
      <c r="AD499" s="10"/>
      <c r="AH499" s="8"/>
      <c r="AI499"/>
      <c r="AO499" s="57"/>
      <c r="AP499"/>
      <c r="AQ499" s="54"/>
      <c r="AR499" s="54"/>
      <c r="AT499"/>
      <c r="AU499" s="36"/>
      <c r="AV499" s="36"/>
      <c r="AW499" s="36"/>
      <c r="AX499" s="36"/>
      <c r="AY499" s="36"/>
    </row>
    <row r="500" spans="1:51" s="7" customFormat="1" x14ac:dyDescent="0.25">
      <c r="A500" s="8"/>
      <c r="E500" s="8"/>
      <c r="I500" s="9"/>
      <c r="J500" s="9"/>
      <c r="L500" s="9"/>
      <c r="N500" s="9"/>
      <c r="P500" s="9"/>
      <c r="R500" s="10"/>
      <c r="S500" s="10"/>
      <c r="T500" s="10"/>
      <c r="U500" s="10"/>
      <c r="V500" s="10"/>
      <c r="AA500" s="10"/>
      <c r="AD500" s="10"/>
      <c r="AH500" s="8"/>
      <c r="AI500"/>
      <c r="AO500" s="57"/>
      <c r="AP500"/>
      <c r="AQ500" s="54"/>
      <c r="AR500" s="54"/>
      <c r="AT500"/>
      <c r="AU500" s="36"/>
      <c r="AV500" s="36"/>
      <c r="AW500" s="36"/>
      <c r="AX500" s="36"/>
      <c r="AY500" s="36"/>
    </row>
    <row r="501" spans="1:51" s="7" customFormat="1" x14ac:dyDescent="0.25">
      <c r="A501" s="8"/>
      <c r="E501" s="8"/>
      <c r="I501" s="9"/>
      <c r="J501" s="9"/>
      <c r="L501" s="9"/>
      <c r="N501" s="9"/>
      <c r="P501" s="9"/>
      <c r="R501" s="10"/>
      <c r="S501" s="10"/>
      <c r="T501" s="10"/>
      <c r="U501" s="10"/>
      <c r="V501" s="10"/>
      <c r="AA501" s="10"/>
      <c r="AD501" s="10"/>
      <c r="AH501" s="8"/>
      <c r="AI501"/>
      <c r="AO501" s="57"/>
      <c r="AP501"/>
      <c r="AQ501" s="54"/>
      <c r="AR501" s="54"/>
      <c r="AT501"/>
      <c r="AU501" s="36"/>
      <c r="AV501" s="36"/>
      <c r="AW501" s="36"/>
      <c r="AX501" s="36"/>
      <c r="AY501" s="36"/>
    </row>
    <row r="502" spans="1:51" s="7" customFormat="1" x14ac:dyDescent="0.25">
      <c r="A502" s="8"/>
      <c r="E502" s="8"/>
      <c r="I502" s="9"/>
      <c r="J502" s="9"/>
      <c r="L502" s="9"/>
      <c r="N502" s="9"/>
      <c r="P502" s="9"/>
      <c r="R502" s="10"/>
      <c r="S502" s="10"/>
      <c r="T502" s="10"/>
      <c r="U502" s="10"/>
      <c r="V502" s="10"/>
      <c r="AA502" s="10"/>
      <c r="AD502" s="10"/>
      <c r="AH502" s="8"/>
      <c r="AI502"/>
      <c r="AO502" s="57"/>
      <c r="AP502"/>
      <c r="AQ502" s="54"/>
      <c r="AR502" s="54"/>
      <c r="AT502"/>
      <c r="AU502" s="36"/>
      <c r="AV502" s="36"/>
      <c r="AW502" s="36"/>
      <c r="AX502" s="36"/>
      <c r="AY502" s="36"/>
    </row>
    <row r="503" spans="1:51" s="7" customFormat="1" x14ac:dyDescent="0.25">
      <c r="A503" s="8"/>
      <c r="E503" s="8"/>
      <c r="I503" s="9"/>
      <c r="J503" s="9"/>
      <c r="L503" s="9"/>
      <c r="N503" s="9"/>
      <c r="P503" s="9"/>
      <c r="R503" s="10"/>
      <c r="S503" s="10"/>
      <c r="T503" s="10"/>
      <c r="U503" s="10"/>
      <c r="V503" s="10"/>
      <c r="AA503" s="10"/>
      <c r="AD503" s="10"/>
      <c r="AH503" s="8"/>
      <c r="AI503"/>
      <c r="AO503" s="57"/>
      <c r="AP503"/>
      <c r="AQ503" s="54"/>
      <c r="AR503" s="54"/>
      <c r="AT503"/>
      <c r="AU503" s="36"/>
      <c r="AV503" s="36"/>
      <c r="AW503" s="36"/>
      <c r="AX503" s="36"/>
      <c r="AY503" s="36"/>
    </row>
    <row r="504" spans="1:51" s="7" customFormat="1" x14ac:dyDescent="0.25">
      <c r="A504" s="8"/>
      <c r="E504" s="8"/>
      <c r="I504" s="9"/>
      <c r="J504" s="9"/>
      <c r="L504" s="9"/>
      <c r="N504" s="9"/>
      <c r="P504" s="9"/>
      <c r="R504" s="10"/>
      <c r="S504" s="10"/>
      <c r="T504" s="10"/>
      <c r="U504" s="10"/>
      <c r="V504" s="10"/>
      <c r="AA504" s="10"/>
      <c r="AD504" s="10"/>
      <c r="AH504" s="8"/>
      <c r="AI504"/>
      <c r="AO504" s="57"/>
      <c r="AP504"/>
      <c r="AQ504" s="54"/>
      <c r="AR504" s="54"/>
      <c r="AT504"/>
      <c r="AU504" s="36"/>
      <c r="AV504" s="36"/>
      <c r="AW504" s="36"/>
      <c r="AX504" s="36"/>
      <c r="AY504" s="36"/>
    </row>
    <row r="505" spans="1:51" s="7" customFormat="1" x14ac:dyDescent="0.25">
      <c r="A505" s="8"/>
      <c r="E505" s="8"/>
      <c r="I505" s="9"/>
      <c r="J505" s="9"/>
      <c r="L505" s="9"/>
      <c r="N505" s="9"/>
      <c r="P505" s="9"/>
      <c r="R505" s="10"/>
      <c r="S505" s="10"/>
      <c r="T505" s="10"/>
      <c r="U505" s="10"/>
      <c r="V505" s="10"/>
      <c r="AA505" s="10"/>
      <c r="AD505" s="10"/>
      <c r="AH505" s="8"/>
      <c r="AI505"/>
      <c r="AO505" s="57"/>
      <c r="AP505"/>
      <c r="AQ505" s="54"/>
      <c r="AR505" s="54"/>
      <c r="AT505"/>
      <c r="AU505" s="36"/>
      <c r="AV505" s="36"/>
      <c r="AW505" s="36"/>
      <c r="AX505" s="36"/>
      <c r="AY505" s="36"/>
    </row>
    <row r="506" spans="1:51" s="7" customFormat="1" x14ac:dyDescent="0.25">
      <c r="A506" s="8"/>
      <c r="E506" s="8"/>
      <c r="I506" s="9"/>
      <c r="J506" s="9"/>
      <c r="L506" s="9"/>
      <c r="N506" s="9"/>
      <c r="P506" s="9"/>
      <c r="R506" s="10"/>
      <c r="S506" s="10"/>
      <c r="T506" s="10"/>
      <c r="U506" s="10"/>
      <c r="V506" s="10"/>
      <c r="AA506" s="10"/>
      <c r="AD506" s="10"/>
      <c r="AH506" s="8"/>
      <c r="AI506"/>
      <c r="AO506" s="57"/>
      <c r="AP506"/>
      <c r="AQ506" s="54"/>
      <c r="AR506" s="54"/>
      <c r="AT506"/>
      <c r="AU506" s="36"/>
      <c r="AV506" s="36"/>
      <c r="AW506" s="36"/>
      <c r="AX506" s="36"/>
      <c r="AY506" s="36"/>
    </row>
    <row r="507" spans="1:51" s="7" customFormat="1" x14ac:dyDescent="0.25">
      <c r="A507" s="8"/>
      <c r="E507" s="8"/>
      <c r="I507" s="9"/>
      <c r="J507" s="9"/>
      <c r="L507" s="9"/>
      <c r="N507" s="9"/>
      <c r="P507" s="9"/>
      <c r="R507" s="10"/>
      <c r="S507" s="10"/>
      <c r="T507" s="10"/>
      <c r="U507" s="10"/>
      <c r="V507" s="10"/>
      <c r="AA507" s="10"/>
      <c r="AD507" s="10"/>
      <c r="AH507" s="8"/>
      <c r="AI507"/>
      <c r="AO507" s="57"/>
      <c r="AP507"/>
      <c r="AQ507" s="54"/>
      <c r="AR507" s="54"/>
      <c r="AT507"/>
      <c r="AU507" s="36"/>
      <c r="AV507" s="36"/>
      <c r="AW507" s="36"/>
      <c r="AX507" s="36"/>
      <c r="AY507" s="36"/>
    </row>
    <row r="508" spans="1:51" s="7" customFormat="1" x14ac:dyDescent="0.25">
      <c r="A508" s="8"/>
      <c r="E508" s="8"/>
      <c r="I508" s="9"/>
      <c r="J508" s="9"/>
      <c r="L508" s="9"/>
      <c r="N508" s="9"/>
      <c r="P508" s="9"/>
      <c r="R508" s="10"/>
      <c r="S508" s="10"/>
      <c r="T508" s="10"/>
      <c r="U508" s="10"/>
      <c r="V508" s="10"/>
      <c r="AA508" s="10"/>
      <c r="AD508" s="10"/>
      <c r="AH508" s="8"/>
      <c r="AI508"/>
      <c r="AO508" s="57"/>
      <c r="AP508"/>
      <c r="AQ508" s="54"/>
      <c r="AR508" s="54"/>
      <c r="AT508"/>
      <c r="AU508" s="36"/>
      <c r="AV508" s="36"/>
      <c r="AW508" s="36"/>
      <c r="AX508" s="36"/>
      <c r="AY508" s="36"/>
    </row>
    <row r="509" spans="1:51" s="7" customFormat="1" x14ac:dyDescent="0.25">
      <c r="A509" s="8"/>
      <c r="E509" s="8"/>
      <c r="I509" s="9"/>
      <c r="J509" s="9"/>
      <c r="L509" s="9"/>
      <c r="N509" s="9"/>
      <c r="P509" s="9"/>
      <c r="R509" s="10"/>
      <c r="S509" s="10"/>
      <c r="T509" s="10"/>
      <c r="U509" s="10"/>
      <c r="V509" s="10"/>
      <c r="AA509" s="10"/>
      <c r="AD509" s="10"/>
      <c r="AH509" s="8"/>
      <c r="AI509"/>
      <c r="AO509" s="57"/>
      <c r="AP509"/>
      <c r="AQ509" s="54"/>
      <c r="AR509" s="54"/>
      <c r="AT509"/>
      <c r="AU509" s="36"/>
      <c r="AV509" s="36"/>
      <c r="AW509" s="36"/>
      <c r="AX509" s="36"/>
      <c r="AY509" s="36"/>
    </row>
    <row r="510" spans="1:51" s="7" customFormat="1" x14ac:dyDescent="0.25">
      <c r="A510" s="8"/>
      <c r="E510" s="8"/>
      <c r="I510" s="9"/>
      <c r="J510" s="9"/>
      <c r="L510" s="9"/>
      <c r="N510" s="9"/>
      <c r="P510" s="9"/>
      <c r="R510" s="10"/>
      <c r="S510" s="10"/>
      <c r="T510" s="10"/>
      <c r="U510" s="10"/>
      <c r="V510" s="10"/>
      <c r="AA510" s="10"/>
      <c r="AD510" s="10"/>
      <c r="AH510" s="8"/>
      <c r="AI510"/>
      <c r="AO510" s="57"/>
      <c r="AP510"/>
      <c r="AQ510" s="54"/>
      <c r="AR510" s="54"/>
      <c r="AT510"/>
      <c r="AU510" s="36"/>
      <c r="AV510" s="36"/>
      <c r="AW510" s="36"/>
      <c r="AX510" s="36"/>
      <c r="AY510" s="36"/>
    </row>
    <row r="511" spans="1:51" s="7" customFormat="1" x14ac:dyDescent="0.25">
      <c r="A511" s="8"/>
      <c r="E511" s="8"/>
      <c r="I511" s="9"/>
      <c r="J511" s="9"/>
      <c r="L511" s="9"/>
      <c r="N511" s="9"/>
      <c r="P511" s="9"/>
      <c r="R511" s="10"/>
      <c r="S511" s="10"/>
      <c r="T511" s="10"/>
      <c r="U511" s="10"/>
      <c r="V511" s="10"/>
      <c r="AA511" s="10"/>
      <c r="AD511" s="10"/>
      <c r="AH511" s="8"/>
      <c r="AI511"/>
      <c r="AO511" s="57"/>
      <c r="AP511"/>
      <c r="AQ511" s="54"/>
      <c r="AR511" s="54"/>
      <c r="AT511"/>
      <c r="AU511" s="36"/>
      <c r="AV511" s="36"/>
      <c r="AW511" s="36"/>
      <c r="AX511" s="36"/>
      <c r="AY511" s="36"/>
    </row>
    <row r="512" spans="1:51" s="7" customFormat="1" x14ac:dyDescent="0.25">
      <c r="A512" s="8"/>
      <c r="E512" s="8"/>
      <c r="I512" s="9"/>
      <c r="J512" s="9"/>
      <c r="L512" s="9"/>
      <c r="N512" s="9"/>
      <c r="P512" s="9"/>
      <c r="R512" s="10"/>
      <c r="S512" s="10"/>
      <c r="T512" s="10"/>
      <c r="U512" s="10"/>
      <c r="V512" s="10"/>
      <c r="AA512" s="10"/>
      <c r="AD512" s="10"/>
      <c r="AH512" s="8"/>
      <c r="AI512"/>
      <c r="AO512" s="57"/>
      <c r="AP512"/>
      <c r="AQ512" s="54"/>
      <c r="AR512" s="54"/>
      <c r="AT512"/>
      <c r="AU512" s="36"/>
      <c r="AV512" s="36"/>
      <c r="AW512" s="36"/>
      <c r="AX512" s="36"/>
      <c r="AY512" s="36"/>
    </row>
    <row r="513" spans="1:51" s="7" customFormat="1" x14ac:dyDescent="0.25">
      <c r="A513" s="8"/>
      <c r="E513" s="8"/>
      <c r="I513" s="9"/>
      <c r="J513" s="9"/>
      <c r="L513" s="9"/>
      <c r="N513" s="9"/>
      <c r="P513" s="9"/>
      <c r="R513" s="10"/>
      <c r="S513" s="10"/>
      <c r="T513" s="10"/>
      <c r="U513" s="10"/>
      <c r="V513" s="10"/>
      <c r="AA513" s="10"/>
      <c r="AD513" s="10"/>
      <c r="AH513" s="8"/>
      <c r="AI513"/>
      <c r="AO513" s="57"/>
      <c r="AP513"/>
      <c r="AQ513" s="54"/>
      <c r="AR513" s="54"/>
      <c r="AT513"/>
      <c r="AU513" s="36"/>
      <c r="AV513" s="36"/>
      <c r="AW513" s="36"/>
      <c r="AX513" s="36"/>
      <c r="AY513" s="36"/>
    </row>
    <row r="514" spans="1:51" s="7" customFormat="1" x14ac:dyDescent="0.25">
      <c r="A514" s="8"/>
      <c r="E514" s="8"/>
      <c r="I514" s="9"/>
      <c r="J514" s="9"/>
      <c r="L514" s="9"/>
      <c r="N514" s="9"/>
      <c r="P514" s="9"/>
      <c r="R514" s="10"/>
      <c r="S514" s="10"/>
      <c r="T514" s="10"/>
      <c r="U514" s="10"/>
      <c r="V514" s="10"/>
      <c r="AA514" s="10"/>
      <c r="AD514" s="10"/>
      <c r="AH514" s="8"/>
      <c r="AI514"/>
      <c r="AO514" s="57"/>
      <c r="AP514"/>
      <c r="AQ514" s="54"/>
      <c r="AR514" s="54"/>
      <c r="AT514"/>
      <c r="AU514" s="36"/>
      <c r="AV514" s="36"/>
      <c r="AW514" s="36"/>
      <c r="AX514" s="36"/>
      <c r="AY514" s="36"/>
    </row>
    <row r="515" spans="1:51" s="7" customFormat="1" x14ac:dyDescent="0.25">
      <c r="A515" s="8"/>
      <c r="E515" s="8"/>
      <c r="I515" s="9"/>
      <c r="J515" s="9"/>
      <c r="L515" s="9"/>
      <c r="N515" s="9"/>
      <c r="P515" s="9"/>
      <c r="R515" s="10"/>
      <c r="S515" s="10"/>
      <c r="T515" s="10"/>
      <c r="U515" s="10"/>
      <c r="V515" s="10"/>
      <c r="AA515" s="10"/>
      <c r="AD515" s="10"/>
      <c r="AH515" s="8"/>
      <c r="AI515"/>
      <c r="AO515" s="57"/>
      <c r="AP515"/>
      <c r="AQ515" s="54"/>
      <c r="AR515" s="54"/>
      <c r="AT515"/>
      <c r="AU515" s="36"/>
      <c r="AV515" s="36"/>
      <c r="AW515" s="36"/>
      <c r="AX515" s="36"/>
      <c r="AY515" s="36"/>
    </row>
    <row r="516" spans="1:51" s="7" customFormat="1" x14ac:dyDescent="0.25">
      <c r="A516" s="8"/>
      <c r="E516" s="8"/>
      <c r="I516" s="9"/>
      <c r="J516" s="9"/>
      <c r="L516" s="9"/>
      <c r="N516" s="9"/>
      <c r="P516" s="9"/>
      <c r="R516" s="10"/>
      <c r="S516" s="10"/>
      <c r="T516" s="10"/>
      <c r="U516" s="10"/>
      <c r="V516" s="10"/>
      <c r="AA516" s="10"/>
      <c r="AD516" s="10"/>
      <c r="AH516" s="8"/>
      <c r="AI516"/>
      <c r="AO516" s="57"/>
      <c r="AP516"/>
      <c r="AQ516" s="54"/>
      <c r="AR516" s="54"/>
      <c r="AT516"/>
      <c r="AU516" s="36"/>
      <c r="AV516" s="36"/>
      <c r="AW516" s="36"/>
      <c r="AX516" s="36"/>
      <c r="AY516" s="36"/>
    </row>
    <row r="517" spans="1:51" s="7" customFormat="1" x14ac:dyDescent="0.25">
      <c r="A517" s="8"/>
      <c r="E517" s="8"/>
      <c r="I517" s="9"/>
      <c r="J517" s="9"/>
      <c r="L517" s="9"/>
      <c r="N517" s="9"/>
      <c r="P517" s="9"/>
      <c r="R517" s="10"/>
      <c r="S517" s="10"/>
      <c r="T517" s="10"/>
      <c r="U517" s="10"/>
      <c r="V517" s="10"/>
      <c r="AA517" s="10"/>
      <c r="AD517" s="10"/>
      <c r="AH517" s="8"/>
      <c r="AI517"/>
      <c r="AO517" s="57"/>
      <c r="AP517"/>
      <c r="AQ517" s="54"/>
      <c r="AR517" s="54"/>
      <c r="AT517"/>
      <c r="AU517" s="36"/>
      <c r="AV517" s="36"/>
      <c r="AW517" s="36"/>
      <c r="AX517" s="36"/>
      <c r="AY517" s="36"/>
    </row>
    <row r="518" spans="1:51" s="7" customFormat="1" x14ac:dyDescent="0.25">
      <c r="A518" s="8"/>
      <c r="E518" s="8"/>
      <c r="I518" s="9"/>
      <c r="J518" s="9"/>
      <c r="L518" s="9"/>
      <c r="N518" s="9"/>
      <c r="P518" s="9"/>
      <c r="R518" s="10"/>
      <c r="S518" s="10"/>
      <c r="T518" s="10"/>
      <c r="U518" s="10"/>
      <c r="V518" s="10"/>
      <c r="AA518" s="10"/>
      <c r="AD518" s="10"/>
      <c r="AH518" s="8"/>
      <c r="AI518"/>
      <c r="AO518" s="57"/>
      <c r="AP518"/>
      <c r="AQ518" s="54"/>
      <c r="AR518" s="54"/>
      <c r="AT518"/>
      <c r="AU518" s="36"/>
      <c r="AV518" s="36"/>
      <c r="AW518" s="36"/>
      <c r="AX518" s="36"/>
      <c r="AY518" s="36"/>
    </row>
    <row r="519" spans="1:51" s="7" customFormat="1" x14ac:dyDescent="0.25">
      <c r="A519" s="8"/>
      <c r="E519" s="8"/>
      <c r="I519" s="9"/>
      <c r="J519" s="9"/>
      <c r="L519" s="9"/>
      <c r="N519" s="9"/>
      <c r="P519" s="9"/>
      <c r="R519" s="10"/>
      <c r="S519" s="10"/>
      <c r="T519" s="10"/>
      <c r="U519" s="10"/>
      <c r="V519" s="10"/>
      <c r="AA519" s="10"/>
      <c r="AD519" s="10"/>
      <c r="AH519" s="8"/>
      <c r="AI519"/>
      <c r="AO519" s="57"/>
      <c r="AP519"/>
      <c r="AQ519" s="54"/>
      <c r="AR519" s="54"/>
      <c r="AT519"/>
      <c r="AU519" s="36"/>
      <c r="AV519" s="36"/>
      <c r="AW519" s="36"/>
      <c r="AX519" s="36"/>
      <c r="AY519" s="36"/>
    </row>
    <row r="520" spans="1:51" s="7" customFormat="1" x14ac:dyDescent="0.25">
      <c r="A520" s="8"/>
      <c r="E520" s="8"/>
      <c r="I520" s="9"/>
      <c r="J520" s="9"/>
      <c r="L520" s="9"/>
      <c r="N520" s="9"/>
      <c r="P520" s="9"/>
      <c r="R520" s="10"/>
      <c r="S520" s="10"/>
      <c r="T520" s="10"/>
      <c r="U520" s="10"/>
      <c r="V520" s="10"/>
      <c r="AA520" s="10"/>
      <c r="AD520" s="10"/>
      <c r="AH520" s="8"/>
      <c r="AI520"/>
      <c r="AO520" s="57"/>
      <c r="AP520"/>
      <c r="AQ520" s="54"/>
      <c r="AR520" s="54"/>
      <c r="AT520"/>
      <c r="AU520" s="36"/>
      <c r="AV520" s="36"/>
      <c r="AW520" s="36"/>
      <c r="AX520" s="36"/>
      <c r="AY520" s="36"/>
    </row>
    <row r="521" spans="1:51" s="7" customFormat="1" x14ac:dyDescent="0.25">
      <c r="A521" s="8"/>
      <c r="E521" s="8"/>
      <c r="I521" s="9"/>
      <c r="J521" s="9"/>
      <c r="L521" s="9"/>
      <c r="N521" s="9"/>
      <c r="P521" s="9"/>
      <c r="R521" s="10"/>
      <c r="S521" s="10"/>
      <c r="T521" s="10"/>
      <c r="U521" s="10"/>
      <c r="V521" s="10"/>
      <c r="AA521" s="10"/>
      <c r="AD521" s="10"/>
      <c r="AH521" s="8"/>
      <c r="AI521"/>
      <c r="AO521" s="57"/>
      <c r="AP521"/>
      <c r="AQ521" s="54"/>
      <c r="AR521" s="54"/>
      <c r="AT521"/>
      <c r="AU521" s="36"/>
      <c r="AV521" s="36"/>
      <c r="AW521" s="36"/>
      <c r="AX521" s="36"/>
      <c r="AY521" s="36"/>
    </row>
    <row r="522" spans="1:51" s="7" customFormat="1" x14ac:dyDescent="0.25">
      <c r="A522" s="8"/>
      <c r="E522" s="8"/>
      <c r="I522" s="9"/>
      <c r="J522" s="9"/>
      <c r="L522" s="9"/>
      <c r="N522" s="9"/>
      <c r="P522" s="9"/>
      <c r="R522" s="10"/>
      <c r="S522" s="10"/>
      <c r="T522" s="10"/>
      <c r="U522" s="10"/>
      <c r="V522" s="10"/>
      <c r="AA522" s="10"/>
      <c r="AD522" s="10"/>
      <c r="AH522" s="8"/>
      <c r="AI522"/>
      <c r="AO522" s="57"/>
      <c r="AP522"/>
      <c r="AQ522" s="54"/>
      <c r="AR522" s="54"/>
      <c r="AT522"/>
      <c r="AU522" s="36"/>
      <c r="AV522" s="36"/>
      <c r="AW522" s="36"/>
      <c r="AX522" s="36"/>
      <c r="AY522" s="36"/>
    </row>
    <row r="523" spans="1:51" s="7" customFormat="1" x14ac:dyDescent="0.25">
      <c r="A523" s="8"/>
      <c r="E523" s="8"/>
      <c r="I523" s="9"/>
      <c r="J523" s="9"/>
      <c r="L523" s="9"/>
      <c r="N523" s="9"/>
      <c r="P523" s="9"/>
      <c r="R523" s="10"/>
      <c r="S523" s="10"/>
      <c r="T523" s="10"/>
      <c r="U523" s="10"/>
      <c r="V523" s="10"/>
      <c r="AA523" s="10"/>
      <c r="AD523" s="10"/>
      <c r="AH523" s="8"/>
      <c r="AI523"/>
      <c r="AO523" s="57"/>
      <c r="AP523"/>
      <c r="AQ523" s="54"/>
      <c r="AR523" s="54"/>
      <c r="AT523"/>
      <c r="AU523" s="36"/>
      <c r="AV523" s="36"/>
      <c r="AW523" s="36"/>
      <c r="AX523" s="36"/>
      <c r="AY523" s="36"/>
    </row>
    <row r="524" spans="1:51" s="7" customFormat="1" x14ac:dyDescent="0.25">
      <c r="A524" s="8"/>
      <c r="E524" s="8"/>
      <c r="I524" s="9"/>
      <c r="J524" s="9"/>
      <c r="L524" s="9"/>
      <c r="N524" s="9"/>
      <c r="P524" s="9"/>
      <c r="R524" s="10"/>
      <c r="S524" s="10"/>
      <c r="T524" s="10"/>
      <c r="U524" s="10"/>
      <c r="V524" s="10"/>
      <c r="AA524" s="10"/>
      <c r="AD524" s="10"/>
      <c r="AH524" s="8"/>
      <c r="AI524"/>
      <c r="AO524" s="57"/>
      <c r="AP524"/>
      <c r="AQ524" s="54"/>
      <c r="AR524" s="54"/>
      <c r="AT524"/>
      <c r="AU524" s="36"/>
      <c r="AV524" s="36"/>
      <c r="AW524" s="36"/>
      <c r="AX524" s="36"/>
      <c r="AY524" s="36"/>
    </row>
    <row r="525" spans="1:51" s="7" customFormat="1" x14ac:dyDescent="0.25">
      <c r="A525" s="8"/>
      <c r="E525" s="8"/>
      <c r="I525" s="9"/>
      <c r="J525" s="9"/>
      <c r="L525" s="9"/>
      <c r="N525" s="9"/>
      <c r="P525" s="9"/>
      <c r="R525" s="10"/>
      <c r="S525" s="10"/>
      <c r="T525" s="10"/>
      <c r="U525" s="10"/>
      <c r="V525" s="10"/>
      <c r="AA525" s="10"/>
      <c r="AD525" s="10"/>
      <c r="AH525" s="8"/>
      <c r="AI525"/>
      <c r="AO525" s="57"/>
      <c r="AP525"/>
      <c r="AQ525" s="54"/>
      <c r="AR525" s="54"/>
      <c r="AT525"/>
      <c r="AU525" s="36"/>
      <c r="AV525" s="36"/>
      <c r="AW525" s="36"/>
      <c r="AX525" s="36"/>
      <c r="AY525" s="36"/>
    </row>
    <row r="526" spans="1:51" s="7" customFormat="1" x14ac:dyDescent="0.25">
      <c r="A526" s="8"/>
      <c r="E526" s="8"/>
      <c r="I526" s="9"/>
      <c r="J526" s="9"/>
      <c r="L526" s="9"/>
      <c r="N526" s="9"/>
      <c r="P526" s="9"/>
      <c r="R526" s="10"/>
      <c r="S526" s="10"/>
      <c r="T526" s="10"/>
      <c r="U526" s="10"/>
      <c r="V526" s="10"/>
      <c r="AA526" s="10"/>
      <c r="AD526" s="10"/>
      <c r="AH526" s="8"/>
      <c r="AI526"/>
      <c r="AO526" s="57"/>
      <c r="AP526"/>
      <c r="AQ526" s="54"/>
      <c r="AR526" s="54"/>
      <c r="AT526"/>
      <c r="AU526" s="36"/>
      <c r="AV526" s="36"/>
      <c r="AW526" s="36"/>
      <c r="AX526" s="36"/>
      <c r="AY526" s="36"/>
    </row>
    <row r="527" spans="1:51" s="7" customFormat="1" x14ac:dyDescent="0.25">
      <c r="A527" s="8"/>
      <c r="E527" s="8"/>
      <c r="I527" s="9"/>
      <c r="J527" s="9"/>
      <c r="L527" s="9"/>
      <c r="N527" s="9"/>
      <c r="P527" s="9"/>
      <c r="R527" s="10"/>
      <c r="S527" s="10"/>
      <c r="T527" s="10"/>
      <c r="U527" s="10"/>
      <c r="V527" s="10"/>
      <c r="AA527" s="10"/>
      <c r="AD527" s="10"/>
      <c r="AH527" s="8"/>
      <c r="AI527"/>
      <c r="AO527" s="57"/>
      <c r="AP527"/>
      <c r="AQ527" s="54"/>
      <c r="AR527" s="54"/>
      <c r="AT527"/>
      <c r="AU527" s="36"/>
      <c r="AV527" s="36"/>
      <c r="AW527" s="36"/>
      <c r="AX527" s="36"/>
      <c r="AY527" s="36"/>
    </row>
    <row r="528" spans="1:51" s="7" customFormat="1" x14ac:dyDescent="0.25">
      <c r="A528" s="8"/>
      <c r="E528" s="8"/>
      <c r="I528" s="9"/>
      <c r="J528" s="9"/>
      <c r="L528" s="9"/>
      <c r="N528" s="9"/>
      <c r="P528" s="9"/>
      <c r="R528" s="10"/>
      <c r="S528" s="10"/>
      <c r="T528" s="10"/>
      <c r="U528" s="10"/>
      <c r="V528" s="10"/>
      <c r="AA528" s="10"/>
      <c r="AD528" s="10"/>
      <c r="AH528" s="8"/>
      <c r="AI528"/>
      <c r="AO528" s="57"/>
      <c r="AP528"/>
      <c r="AQ528" s="54"/>
      <c r="AR528" s="54"/>
      <c r="AT528"/>
      <c r="AU528" s="36"/>
      <c r="AV528" s="36"/>
      <c r="AW528" s="36"/>
      <c r="AX528" s="36"/>
      <c r="AY528" s="36"/>
    </row>
    <row r="529" spans="1:51" s="7" customFormat="1" x14ac:dyDescent="0.25">
      <c r="A529" s="8"/>
      <c r="E529" s="8"/>
      <c r="I529" s="9"/>
      <c r="J529" s="9"/>
      <c r="L529" s="9"/>
      <c r="N529" s="9"/>
      <c r="P529" s="9"/>
      <c r="R529" s="10"/>
      <c r="S529" s="10"/>
      <c r="T529" s="10"/>
      <c r="U529" s="10"/>
      <c r="V529" s="10"/>
      <c r="AA529" s="10"/>
      <c r="AD529" s="10"/>
      <c r="AH529" s="8"/>
      <c r="AI529"/>
      <c r="AO529" s="57"/>
      <c r="AP529"/>
      <c r="AQ529" s="54"/>
      <c r="AR529" s="54"/>
      <c r="AT529"/>
      <c r="AU529" s="36"/>
      <c r="AV529" s="36"/>
      <c r="AW529" s="36"/>
      <c r="AX529" s="36"/>
      <c r="AY529" s="36"/>
    </row>
    <row r="530" spans="1:51" s="7" customFormat="1" x14ac:dyDescent="0.25">
      <c r="A530" s="8"/>
      <c r="E530" s="8"/>
      <c r="I530" s="9"/>
      <c r="J530" s="9"/>
      <c r="L530" s="9"/>
      <c r="N530" s="9"/>
      <c r="P530" s="9"/>
      <c r="R530" s="10"/>
      <c r="S530" s="10"/>
      <c r="T530" s="10"/>
      <c r="U530" s="10"/>
      <c r="V530" s="10"/>
      <c r="AA530" s="10"/>
      <c r="AD530" s="10"/>
      <c r="AH530" s="8"/>
      <c r="AI530"/>
      <c r="AO530" s="57"/>
      <c r="AP530"/>
      <c r="AQ530" s="54"/>
      <c r="AR530" s="54"/>
      <c r="AT530"/>
      <c r="AU530" s="36"/>
      <c r="AV530" s="36"/>
      <c r="AW530" s="36"/>
      <c r="AX530" s="36"/>
      <c r="AY530" s="36"/>
    </row>
    <row r="531" spans="1:51" s="7" customFormat="1" x14ac:dyDescent="0.25">
      <c r="A531" s="8"/>
      <c r="E531" s="8"/>
      <c r="I531" s="9"/>
      <c r="J531" s="9"/>
      <c r="L531" s="9"/>
      <c r="N531" s="9"/>
      <c r="P531" s="9"/>
      <c r="R531" s="10"/>
      <c r="S531" s="10"/>
      <c r="T531" s="10"/>
      <c r="U531" s="10"/>
      <c r="V531" s="10"/>
      <c r="AA531" s="10"/>
      <c r="AD531" s="10"/>
      <c r="AH531" s="8"/>
      <c r="AI531"/>
      <c r="AO531" s="57"/>
      <c r="AP531"/>
      <c r="AQ531" s="54"/>
      <c r="AR531" s="54"/>
      <c r="AT531"/>
      <c r="AU531" s="36"/>
      <c r="AV531" s="36"/>
      <c r="AW531" s="36"/>
      <c r="AX531" s="36"/>
      <c r="AY531" s="36"/>
    </row>
    <row r="532" spans="1:51" s="7" customFormat="1" x14ac:dyDescent="0.25">
      <c r="A532" s="8"/>
      <c r="E532" s="8"/>
      <c r="I532" s="9"/>
      <c r="J532" s="9"/>
      <c r="L532" s="9"/>
      <c r="N532" s="9"/>
      <c r="P532" s="9"/>
      <c r="R532" s="10"/>
      <c r="S532" s="10"/>
      <c r="T532" s="10"/>
      <c r="U532" s="10"/>
      <c r="V532" s="10"/>
      <c r="AA532" s="10"/>
      <c r="AD532" s="10"/>
      <c r="AH532" s="8"/>
      <c r="AI532"/>
      <c r="AO532" s="57"/>
      <c r="AP532"/>
      <c r="AQ532" s="54"/>
      <c r="AR532" s="54"/>
      <c r="AT532"/>
      <c r="AU532" s="36"/>
      <c r="AV532" s="36"/>
      <c r="AW532" s="36"/>
      <c r="AX532" s="36"/>
      <c r="AY532" s="36"/>
    </row>
    <row r="533" spans="1:51" s="7" customFormat="1" x14ac:dyDescent="0.25">
      <c r="A533" s="8"/>
      <c r="E533" s="8"/>
      <c r="I533" s="9"/>
      <c r="J533" s="9"/>
      <c r="L533" s="9"/>
      <c r="N533" s="9"/>
      <c r="P533" s="9"/>
      <c r="R533" s="10"/>
      <c r="S533" s="10"/>
      <c r="T533" s="10"/>
      <c r="U533" s="10"/>
      <c r="V533" s="10"/>
      <c r="AA533" s="10"/>
      <c r="AD533" s="10"/>
      <c r="AH533" s="8"/>
      <c r="AI533"/>
      <c r="AO533" s="57"/>
      <c r="AP533"/>
      <c r="AQ533" s="54"/>
      <c r="AR533" s="54"/>
      <c r="AT533"/>
      <c r="AU533" s="36"/>
      <c r="AV533" s="36"/>
      <c r="AW533" s="36"/>
      <c r="AX533" s="36"/>
      <c r="AY533" s="36"/>
    </row>
    <row r="534" spans="1:51" s="7" customFormat="1" x14ac:dyDescent="0.25">
      <c r="A534" s="8"/>
      <c r="E534" s="8"/>
      <c r="I534" s="9"/>
      <c r="J534" s="9"/>
      <c r="L534" s="9"/>
      <c r="N534" s="9"/>
      <c r="P534" s="9"/>
      <c r="R534" s="10"/>
      <c r="S534" s="10"/>
      <c r="T534" s="10"/>
      <c r="U534" s="10"/>
      <c r="V534" s="10"/>
      <c r="AA534" s="10"/>
      <c r="AD534" s="10"/>
      <c r="AH534" s="8"/>
      <c r="AI534"/>
      <c r="AO534" s="57"/>
      <c r="AP534"/>
      <c r="AQ534" s="54"/>
      <c r="AR534" s="54"/>
      <c r="AT534"/>
      <c r="AU534" s="36"/>
      <c r="AV534" s="36"/>
      <c r="AW534" s="36"/>
      <c r="AX534" s="36"/>
      <c r="AY534" s="36"/>
    </row>
    <row r="535" spans="1:51" s="7" customFormat="1" x14ac:dyDescent="0.25">
      <c r="A535" s="8"/>
      <c r="E535" s="8"/>
      <c r="I535" s="9"/>
      <c r="J535" s="9"/>
      <c r="L535" s="9"/>
      <c r="N535" s="9"/>
      <c r="P535" s="9"/>
      <c r="R535" s="10"/>
      <c r="S535" s="10"/>
      <c r="T535" s="10"/>
      <c r="U535" s="10"/>
      <c r="V535" s="10"/>
      <c r="AA535" s="10"/>
      <c r="AD535" s="10"/>
      <c r="AH535" s="8"/>
      <c r="AI535"/>
      <c r="AO535" s="57"/>
      <c r="AP535"/>
      <c r="AQ535" s="54"/>
      <c r="AR535" s="54"/>
      <c r="AT535"/>
      <c r="AU535" s="36"/>
      <c r="AV535" s="36"/>
      <c r="AW535" s="36"/>
      <c r="AX535" s="36"/>
      <c r="AY535" s="36"/>
    </row>
    <row r="536" spans="1:51" s="7" customFormat="1" x14ac:dyDescent="0.25">
      <c r="A536" s="8"/>
      <c r="E536" s="8"/>
      <c r="I536" s="9"/>
      <c r="J536" s="9"/>
      <c r="L536" s="9"/>
      <c r="N536" s="9"/>
      <c r="P536" s="9"/>
      <c r="R536" s="10"/>
      <c r="S536" s="10"/>
      <c r="T536" s="10"/>
      <c r="U536" s="10"/>
      <c r="V536" s="10"/>
      <c r="AA536" s="10"/>
      <c r="AD536" s="10"/>
      <c r="AH536" s="8"/>
      <c r="AI536"/>
      <c r="AO536" s="57"/>
      <c r="AP536"/>
      <c r="AQ536" s="54"/>
      <c r="AR536" s="54"/>
      <c r="AT536"/>
      <c r="AU536" s="36"/>
      <c r="AV536" s="36"/>
      <c r="AW536" s="36"/>
      <c r="AX536" s="36"/>
      <c r="AY536" s="36"/>
    </row>
    <row r="537" spans="1:51" s="7" customFormat="1" x14ac:dyDescent="0.25">
      <c r="A537" s="8"/>
      <c r="E537" s="8"/>
      <c r="I537" s="9"/>
      <c r="J537" s="9"/>
      <c r="L537" s="9"/>
      <c r="N537" s="9"/>
      <c r="P537" s="9"/>
      <c r="R537" s="10"/>
      <c r="S537" s="10"/>
      <c r="T537" s="10"/>
      <c r="U537" s="10"/>
      <c r="V537" s="10"/>
      <c r="AA537" s="10"/>
      <c r="AD537" s="10"/>
      <c r="AH537" s="8"/>
      <c r="AI537"/>
      <c r="AO537" s="57"/>
      <c r="AP537"/>
      <c r="AQ537" s="54"/>
      <c r="AR537" s="54"/>
      <c r="AT537"/>
      <c r="AU537" s="36"/>
      <c r="AV537" s="36"/>
      <c r="AW537" s="36"/>
      <c r="AX537" s="36"/>
      <c r="AY537" s="36"/>
    </row>
    <row r="538" spans="1:51" s="7" customFormat="1" x14ac:dyDescent="0.25">
      <c r="A538" s="8"/>
      <c r="E538" s="8"/>
      <c r="I538" s="9"/>
      <c r="J538" s="9"/>
      <c r="L538" s="9"/>
      <c r="N538" s="9"/>
      <c r="P538" s="9"/>
      <c r="R538" s="10"/>
      <c r="S538" s="10"/>
      <c r="T538" s="10"/>
      <c r="U538" s="10"/>
      <c r="V538" s="10"/>
      <c r="AA538" s="10"/>
      <c r="AD538" s="10"/>
      <c r="AH538" s="8"/>
      <c r="AI538"/>
      <c r="AO538" s="57"/>
      <c r="AP538"/>
      <c r="AQ538" s="54"/>
      <c r="AR538" s="54"/>
      <c r="AT538"/>
      <c r="AU538" s="36"/>
      <c r="AV538" s="36"/>
      <c r="AW538" s="36"/>
      <c r="AX538" s="36"/>
      <c r="AY538" s="36"/>
    </row>
    <row r="539" spans="1:51" s="7" customFormat="1" x14ac:dyDescent="0.25">
      <c r="A539" s="8"/>
      <c r="E539" s="8"/>
      <c r="I539" s="9"/>
      <c r="J539" s="9"/>
      <c r="L539" s="9"/>
      <c r="N539" s="9"/>
      <c r="P539" s="9"/>
      <c r="R539" s="10"/>
      <c r="S539" s="10"/>
      <c r="T539" s="10"/>
      <c r="U539" s="10"/>
      <c r="V539" s="10"/>
      <c r="AA539" s="10"/>
      <c r="AD539" s="10"/>
      <c r="AH539" s="8"/>
      <c r="AI539"/>
      <c r="AO539" s="57"/>
      <c r="AP539"/>
      <c r="AQ539" s="54"/>
      <c r="AR539" s="54"/>
      <c r="AT539"/>
      <c r="AU539" s="36"/>
      <c r="AV539" s="36"/>
      <c r="AW539" s="36"/>
      <c r="AX539" s="36"/>
      <c r="AY539" s="36"/>
    </row>
    <row r="540" spans="1:51" s="7" customFormat="1" x14ac:dyDescent="0.25">
      <c r="A540" s="8"/>
      <c r="E540" s="8"/>
      <c r="I540" s="9"/>
      <c r="J540" s="9"/>
      <c r="L540" s="9"/>
      <c r="N540" s="9"/>
      <c r="P540" s="9"/>
      <c r="R540" s="10"/>
      <c r="S540" s="10"/>
      <c r="T540" s="10"/>
      <c r="U540" s="10"/>
      <c r="V540" s="10"/>
      <c r="AA540" s="10"/>
      <c r="AD540" s="10"/>
      <c r="AH540" s="8"/>
      <c r="AI540"/>
      <c r="AO540" s="57"/>
      <c r="AP540"/>
      <c r="AQ540" s="54"/>
      <c r="AR540" s="54"/>
      <c r="AT540"/>
      <c r="AU540" s="36"/>
      <c r="AV540" s="36"/>
      <c r="AW540" s="36"/>
      <c r="AX540" s="36"/>
      <c r="AY540" s="36"/>
    </row>
    <row r="541" spans="1:51" s="7" customFormat="1" x14ac:dyDescent="0.25">
      <c r="A541" s="8"/>
      <c r="E541" s="8"/>
      <c r="I541" s="9"/>
      <c r="J541" s="9"/>
      <c r="L541" s="9"/>
      <c r="N541" s="9"/>
      <c r="P541" s="9"/>
      <c r="R541" s="10"/>
      <c r="S541" s="10"/>
      <c r="T541" s="10"/>
      <c r="U541" s="10"/>
      <c r="V541" s="10"/>
      <c r="AA541" s="10"/>
      <c r="AD541" s="10"/>
      <c r="AH541" s="8"/>
      <c r="AI541"/>
      <c r="AO541" s="57"/>
      <c r="AP541"/>
      <c r="AQ541" s="54"/>
      <c r="AR541" s="54"/>
      <c r="AT541"/>
      <c r="AU541" s="36"/>
      <c r="AV541" s="36"/>
      <c r="AW541" s="36"/>
      <c r="AX541" s="36"/>
      <c r="AY541" s="36"/>
    </row>
    <row r="542" spans="1:51" s="7" customFormat="1" x14ac:dyDescent="0.25">
      <c r="A542" s="8"/>
      <c r="E542" s="8"/>
      <c r="I542" s="9"/>
      <c r="J542" s="9"/>
      <c r="L542" s="9"/>
      <c r="N542" s="9"/>
      <c r="P542" s="9"/>
      <c r="R542" s="10"/>
      <c r="S542" s="10"/>
      <c r="T542" s="10"/>
      <c r="U542" s="10"/>
      <c r="V542" s="10"/>
      <c r="AA542" s="10"/>
      <c r="AD542" s="10"/>
      <c r="AH542" s="8"/>
      <c r="AI542"/>
      <c r="AO542" s="57"/>
      <c r="AP542"/>
      <c r="AQ542" s="54"/>
      <c r="AR542" s="54"/>
      <c r="AT542"/>
      <c r="AU542" s="36"/>
      <c r="AV542" s="36"/>
      <c r="AW542" s="36"/>
      <c r="AX542" s="36"/>
      <c r="AY542" s="36"/>
    </row>
    <row r="543" spans="1:51" s="7" customFormat="1" x14ac:dyDescent="0.25">
      <c r="A543" s="8"/>
      <c r="E543" s="8"/>
      <c r="I543" s="9"/>
      <c r="J543" s="9"/>
      <c r="L543" s="9"/>
      <c r="N543" s="9"/>
      <c r="P543" s="9"/>
      <c r="R543" s="10"/>
      <c r="S543" s="10"/>
      <c r="T543" s="10"/>
      <c r="U543" s="10"/>
      <c r="V543" s="10"/>
      <c r="AA543" s="10"/>
      <c r="AD543" s="10"/>
      <c r="AH543" s="8"/>
      <c r="AI543"/>
      <c r="AO543" s="57"/>
      <c r="AP543"/>
      <c r="AQ543" s="54"/>
      <c r="AR543" s="54"/>
      <c r="AT543"/>
      <c r="AU543" s="36"/>
      <c r="AV543" s="36"/>
      <c r="AW543" s="36"/>
      <c r="AX543" s="36"/>
      <c r="AY543" s="36"/>
    </row>
    <row r="544" spans="1:51" s="7" customFormat="1" x14ac:dyDescent="0.25">
      <c r="A544" s="8"/>
      <c r="E544" s="8"/>
      <c r="I544" s="9"/>
      <c r="J544" s="9"/>
      <c r="L544" s="9"/>
      <c r="N544" s="9"/>
      <c r="P544" s="9"/>
      <c r="R544" s="10"/>
      <c r="S544" s="10"/>
      <c r="T544" s="10"/>
      <c r="U544" s="10"/>
      <c r="V544" s="10"/>
      <c r="AA544" s="10"/>
      <c r="AD544" s="10"/>
      <c r="AH544" s="8"/>
      <c r="AI544"/>
      <c r="AO544" s="57"/>
      <c r="AP544"/>
      <c r="AQ544" s="54"/>
      <c r="AR544" s="54"/>
      <c r="AT544"/>
      <c r="AU544" s="36"/>
      <c r="AV544" s="36"/>
      <c r="AW544" s="36"/>
      <c r="AX544" s="36"/>
      <c r="AY544" s="36"/>
    </row>
    <row r="545" spans="1:51" s="7" customFormat="1" x14ac:dyDescent="0.25">
      <c r="A545" s="8"/>
      <c r="E545" s="8"/>
      <c r="I545" s="9"/>
      <c r="J545" s="9"/>
      <c r="L545" s="9"/>
      <c r="N545" s="9"/>
      <c r="P545" s="9"/>
      <c r="R545" s="10"/>
      <c r="S545" s="10"/>
      <c r="T545" s="10"/>
      <c r="U545" s="10"/>
      <c r="V545" s="10"/>
      <c r="AA545" s="10"/>
      <c r="AD545" s="10"/>
      <c r="AH545" s="8"/>
      <c r="AI545"/>
      <c r="AO545" s="57"/>
      <c r="AP545"/>
      <c r="AQ545" s="54"/>
      <c r="AR545" s="54"/>
      <c r="AT545"/>
      <c r="AU545" s="36"/>
      <c r="AV545" s="36"/>
      <c r="AW545" s="36"/>
      <c r="AX545" s="36"/>
      <c r="AY545" s="36"/>
    </row>
    <row r="546" spans="1:51" s="7" customFormat="1" x14ac:dyDescent="0.25">
      <c r="A546" s="8"/>
      <c r="E546" s="8"/>
      <c r="I546" s="9"/>
      <c r="J546" s="9"/>
      <c r="L546" s="9"/>
      <c r="N546" s="9"/>
      <c r="P546" s="9"/>
      <c r="R546" s="10"/>
      <c r="S546" s="10"/>
      <c r="T546" s="10"/>
      <c r="U546" s="10"/>
      <c r="V546" s="10"/>
      <c r="AA546" s="10"/>
      <c r="AD546" s="10"/>
      <c r="AH546" s="8"/>
      <c r="AI546"/>
      <c r="AO546" s="57"/>
      <c r="AP546"/>
      <c r="AQ546" s="54"/>
      <c r="AR546" s="54"/>
      <c r="AT546"/>
      <c r="AU546" s="36"/>
      <c r="AV546" s="36"/>
      <c r="AW546" s="36"/>
      <c r="AX546" s="36"/>
      <c r="AY546" s="36"/>
    </row>
    <row r="547" spans="1:51" s="7" customFormat="1" x14ac:dyDescent="0.25">
      <c r="A547" s="8"/>
      <c r="E547" s="8"/>
      <c r="I547" s="9"/>
      <c r="J547" s="9"/>
      <c r="L547" s="9"/>
      <c r="N547" s="9"/>
      <c r="P547" s="9"/>
      <c r="R547" s="10"/>
      <c r="S547" s="10"/>
      <c r="T547" s="10"/>
      <c r="U547" s="10"/>
      <c r="V547" s="10"/>
      <c r="AA547" s="10"/>
      <c r="AD547" s="10"/>
      <c r="AH547" s="8"/>
      <c r="AI547"/>
      <c r="AO547" s="57"/>
      <c r="AP547"/>
      <c r="AQ547" s="54"/>
      <c r="AR547" s="54"/>
      <c r="AT547"/>
      <c r="AU547" s="36"/>
      <c r="AV547" s="36"/>
      <c r="AW547" s="36"/>
      <c r="AX547" s="36"/>
      <c r="AY547" s="36"/>
    </row>
    <row r="548" spans="1:51" s="7" customFormat="1" x14ac:dyDescent="0.25">
      <c r="A548" s="8"/>
      <c r="E548" s="8"/>
      <c r="I548" s="9"/>
      <c r="J548" s="9"/>
      <c r="L548" s="9"/>
      <c r="N548" s="9"/>
      <c r="P548" s="9"/>
      <c r="R548" s="10"/>
      <c r="S548" s="10"/>
      <c r="T548" s="10"/>
      <c r="U548" s="10"/>
      <c r="V548" s="10"/>
      <c r="AA548" s="10"/>
      <c r="AD548" s="10"/>
      <c r="AH548" s="8"/>
      <c r="AI548"/>
      <c r="AO548" s="57"/>
      <c r="AP548"/>
      <c r="AQ548" s="54"/>
      <c r="AR548" s="54"/>
      <c r="AT548"/>
      <c r="AU548" s="36"/>
      <c r="AV548" s="36"/>
      <c r="AW548" s="36"/>
      <c r="AX548" s="36"/>
      <c r="AY548" s="36"/>
    </row>
    <row r="549" spans="1:51" s="7" customFormat="1" x14ac:dyDescent="0.25">
      <c r="A549" s="8"/>
      <c r="E549" s="8"/>
      <c r="I549" s="9"/>
      <c r="J549" s="9"/>
      <c r="L549" s="9"/>
      <c r="N549" s="9"/>
      <c r="P549" s="9"/>
      <c r="R549" s="10"/>
      <c r="S549" s="10"/>
      <c r="T549" s="10"/>
      <c r="U549" s="10"/>
      <c r="V549" s="10"/>
      <c r="AA549" s="10"/>
      <c r="AD549" s="10"/>
      <c r="AH549" s="8"/>
      <c r="AI549"/>
      <c r="AO549" s="57"/>
      <c r="AP549"/>
      <c r="AQ549" s="54"/>
      <c r="AR549" s="54"/>
      <c r="AT549"/>
      <c r="AU549" s="36"/>
      <c r="AV549" s="36"/>
      <c r="AW549" s="36"/>
      <c r="AX549" s="36"/>
      <c r="AY549" s="36"/>
    </row>
    <row r="550" spans="1:51" s="7" customFormat="1" x14ac:dyDescent="0.25">
      <c r="A550" s="8"/>
      <c r="E550" s="8"/>
      <c r="I550" s="9"/>
      <c r="J550" s="9"/>
      <c r="L550" s="9"/>
      <c r="N550" s="9"/>
      <c r="P550" s="9"/>
      <c r="R550" s="10"/>
      <c r="S550" s="10"/>
      <c r="T550" s="10"/>
      <c r="U550" s="10"/>
      <c r="V550" s="10"/>
      <c r="AA550" s="10"/>
      <c r="AD550" s="10"/>
      <c r="AH550" s="8"/>
      <c r="AI550"/>
      <c r="AO550" s="57"/>
      <c r="AP550"/>
      <c r="AQ550" s="54"/>
      <c r="AR550" s="54"/>
      <c r="AT550"/>
      <c r="AU550" s="36"/>
      <c r="AV550" s="36"/>
      <c r="AW550" s="36"/>
      <c r="AX550" s="36"/>
      <c r="AY550" s="36"/>
    </row>
    <row r="551" spans="1:51" s="7" customFormat="1" x14ac:dyDescent="0.25">
      <c r="A551" s="8"/>
      <c r="E551" s="8"/>
      <c r="I551" s="9"/>
      <c r="J551" s="9"/>
      <c r="L551" s="9"/>
      <c r="N551" s="9"/>
      <c r="P551" s="9"/>
      <c r="R551" s="10"/>
      <c r="S551" s="10"/>
      <c r="T551" s="10"/>
      <c r="U551" s="10"/>
      <c r="V551" s="10"/>
      <c r="AA551" s="10"/>
      <c r="AD551" s="10"/>
      <c r="AH551" s="8"/>
      <c r="AI551"/>
      <c r="AO551" s="57"/>
      <c r="AP551"/>
      <c r="AQ551" s="54"/>
      <c r="AR551" s="54"/>
      <c r="AT551"/>
      <c r="AU551" s="36"/>
      <c r="AV551" s="36"/>
      <c r="AW551" s="36"/>
      <c r="AX551" s="36"/>
      <c r="AY551" s="36"/>
    </row>
    <row r="552" spans="1:51" s="7" customFormat="1" x14ac:dyDescent="0.25">
      <c r="A552" s="8"/>
      <c r="E552" s="8"/>
      <c r="I552" s="9"/>
      <c r="J552" s="9"/>
      <c r="L552" s="9"/>
      <c r="N552" s="9"/>
      <c r="P552" s="9"/>
      <c r="R552" s="10"/>
      <c r="S552" s="10"/>
      <c r="T552" s="10"/>
      <c r="U552" s="10"/>
      <c r="V552" s="10"/>
      <c r="AA552" s="10"/>
      <c r="AD552" s="10"/>
      <c r="AH552" s="8"/>
      <c r="AI552"/>
      <c r="AO552" s="57"/>
      <c r="AP552"/>
      <c r="AQ552" s="54"/>
      <c r="AR552" s="54"/>
      <c r="AT552"/>
      <c r="AU552" s="36"/>
      <c r="AV552" s="36"/>
      <c r="AW552" s="36"/>
      <c r="AX552" s="36"/>
      <c r="AY552" s="36"/>
    </row>
    <row r="553" spans="1:51" s="7" customFormat="1" x14ac:dyDescent="0.25">
      <c r="A553" s="8"/>
      <c r="E553" s="8"/>
      <c r="I553" s="9"/>
      <c r="J553" s="9"/>
      <c r="L553" s="9"/>
      <c r="N553" s="9"/>
      <c r="P553" s="9"/>
      <c r="R553" s="10"/>
      <c r="S553" s="10"/>
      <c r="T553" s="10"/>
      <c r="U553" s="10"/>
      <c r="V553" s="10"/>
      <c r="AA553" s="10"/>
      <c r="AD553" s="10"/>
      <c r="AH553" s="8"/>
      <c r="AI553"/>
      <c r="AO553" s="57"/>
      <c r="AP553"/>
      <c r="AQ553" s="54"/>
      <c r="AR553" s="54"/>
      <c r="AT553"/>
      <c r="AU553" s="36"/>
      <c r="AV553" s="36"/>
      <c r="AW553" s="36"/>
      <c r="AX553" s="36"/>
      <c r="AY553" s="36"/>
    </row>
    <row r="554" spans="1:51" s="7" customFormat="1" x14ac:dyDescent="0.25">
      <c r="A554" s="8"/>
      <c r="E554" s="8"/>
      <c r="I554" s="9"/>
      <c r="J554" s="9"/>
      <c r="L554" s="9"/>
      <c r="N554" s="9"/>
      <c r="P554" s="9"/>
      <c r="R554" s="10"/>
      <c r="S554" s="10"/>
      <c r="T554" s="10"/>
      <c r="U554" s="10"/>
      <c r="V554" s="10"/>
      <c r="AA554" s="10"/>
      <c r="AD554" s="10"/>
      <c r="AH554" s="8"/>
      <c r="AI554"/>
      <c r="AO554" s="57"/>
      <c r="AP554"/>
      <c r="AQ554" s="54"/>
      <c r="AR554" s="54"/>
      <c r="AT554"/>
      <c r="AU554" s="36"/>
      <c r="AV554" s="36"/>
      <c r="AW554" s="36"/>
      <c r="AX554" s="36"/>
      <c r="AY554" s="36"/>
    </row>
    <row r="555" spans="1:51" s="7" customFormat="1" x14ac:dyDescent="0.25">
      <c r="A555" s="8"/>
      <c r="E555" s="8"/>
      <c r="I555" s="9"/>
      <c r="J555" s="9"/>
      <c r="L555" s="9"/>
      <c r="N555" s="9"/>
      <c r="P555" s="9"/>
      <c r="R555" s="10"/>
      <c r="S555" s="10"/>
      <c r="T555" s="10"/>
      <c r="U555" s="10"/>
      <c r="V555" s="10"/>
      <c r="AA555" s="10"/>
      <c r="AD555" s="10"/>
      <c r="AH555" s="8"/>
      <c r="AI555"/>
      <c r="AO555" s="57"/>
      <c r="AP555"/>
      <c r="AQ555" s="54"/>
      <c r="AR555" s="54"/>
      <c r="AT555"/>
      <c r="AU555" s="36"/>
      <c r="AV555" s="36"/>
      <c r="AW555" s="36"/>
      <c r="AX555" s="36"/>
      <c r="AY555" s="36"/>
    </row>
    <row r="556" spans="1:51" s="7" customFormat="1" x14ac:dyDescent="0.25">
      <c r="A556" s="8"/>
      <c r="E556" s="8"/>
      <c r="I556" s="9"/>
      <c r="J556" s="9"/>
      <c r="L556" s="9"/>
      <c r="N556" s="9"/>
      <c r="P556" s="9"/>
      <c r="R556" s="10"/>
      <c r="S556" s="10"/>
      <c r="T556" s="10"/>
      <c r="U556" s="10"/>
      <c r="V556" s="10"/>
      <c r="AA556" s="10"/>
      <c r="AD556" s="10"/>
      <c r="AH556" s="8"/>
      <c r="AI556"/>
      <c r="AO556" s="57"/>
      <c r="AP556"/>
      <c r="AQ556" s="54"/>
      <c r="AR556" s="54"/>
      <c r="AT556"/>
      <c r="AU556" s="36"/>
      <c r="AV556" s="36"/>
      <c r="AW556" s="36"/>
      <c r="AX556" s="36"/>
      <c r="AY556" s="36"/>
    </row>
    <row r="557" spans="1:51" s="7" customFormat="1" x14ac:dyDescent="0.25">
      <c r="A557" s="8"/>
      <c r="E557" s="8"/>
      <c r="I557" s="9"/>
      <c r="J557" s="9"/>
      <c r="L557" s="9"/>
      <c r="N557" s="9"/>
      <c r="P557" s="9"/>
      <c r="R557" s="10"/>
      <c r="S557" s="10"/>
      <c r="T557" s="10"/>
      <c r="U557" s="10"/>
      <c r="V557" s="10"/>
      <c r="AA557" s="10"/>
      <c r="AD557" s="10"/>
      <c r="AH557" s="8"/>
      <c r="AI557"/>
      <c r="AO557" s="57"/>
      <c r="AP557"/>
      <c r="AQ557" s="54"/>
      <c r="AR557" s="54"/>
      <c r="AT557"/>
      <c r="AU557" s="36"/>
      <c r="AV557" s="36"/>
      <c r="AW557" s="36"/>
      <c r="AX557" s="36"/>
      <c r="AY557" s="36"/>
    </row>
    <row r="558" spans="1:51" s="7" customFormat="1" x14ac:dyDescent="0.25">
      <c r="A558" s="8"/>
      <c r="E558" s="8"/>
      <c r="I558" s="9"/>
      <c r="J558" s="9"/>
      <c r="L558" s="9"/>
      <c r="N558" s="9"/>
      <c r="P558" s="9"/>
      <c r="R558" s="10"/>
      <c r="S558" s="10"/>
      <c r="T558" s="10"/>
      <c r="U558" s="10"/>
      <c r="V558" s="10"/>
      <c r="AA558" s="10"/>
      <c r="AD558" s="10"/>
      <c r="AH558" s="8"/>
      <c r="AI558"/>
      <c r="AO558" s="57"/>
      <c r="AP558"/>
      <c r="AQ558" s="54"/>
      <c r="AR558" s="54"/>
      <c r="AT558"/>
      <c r="AU558" s="36"/>
      <c r="AV558" s="36"/>
      <c r="AW558" s="36"/>
      <c r="AX558" s="36"/>
      <c r="AY558" s="36"/>
    </row>
    <row r="559" spans="1:51" s="7" customFormat="1" x14ac:dyDescent="0.25">
      <c r="A559" s="8"/>
      <c r="E559" s="8"/>
      <c r="I559" s="9"/>
      <c r="J559" s="9"/>
      <c r="L559" s="9"/>
      <c r="N559" s="9"/>
      <c r="P559" s="9"/>
      <c r="R559" s="10"/>
      <c r="S559" s="10"/>
      <c r="T559" s="10"/>
      <c r="U559" s="10"/>
      <c r="V559" s="10"/>
      <c r="AA559" s="10"/>
      <c r="AD559" s="10"/>
      <c r="AH559" s="8"/>
      <c r="AI559"/>
      <c r="AO559" s="57"/>
      <c r="AP559"/>
      <c r="AQ559" s="54"/>
      <c r="AR559" s="54"/>
      <c r="AT559"/>
      <c r="AU559" s="36"/>
      <c r="AV559" s="36"/>
      <c r="AW559" s="36"/>
      <c r="AX559" s="36"/>
      <c r="AY559" s="36"/>
    </row>
    <row r="560" spans="1:51" s="7" customFormat="1" x14ac:dyDescent="0.25">
      <c r="A560" s="8"/>
      <c r="E560" s="8"/>
      <c r="I560" s="9"/>
      <c r="J560" s="9"/>
      <c r="L560" s="9"/>
      <c r="N560" s="9"/>
      <c r="P560" s="9"/>
      <c r="R560" s="10"/>
      <c r="S560" s="10"/>
      <c r="T560" s="10"/>
      <c r="U560" s="10"/>
      <c r="V560" s="10"/>
      <c r="AA560" s="10"/>
      <c r="AD560" s="10"/>
      <c r="AH560" s="8"/>
      <c r="AI560"/>
      <c r="AO560" s="57"/>
      <c r="AP560"/>
      <c r="AQ560" s="54"/>
      <c r="AR560" s="54"/>
      <c r="AT560"/>
      <c r="AU560" s="36"/>
      <c r="AV560" s="36"/>
      <c r="AW560" s="36"/>
      <c r="AX560" s="36"/>
      <c r="AY560" s="36"/>
    </row>
    <row r="561" spans="1:51" s="7" customFormat="1" x14ac:dyDescent="0.25">
      <c r="A561" s="8"/>
      <c r="E561" s="8"/>
      <c r="I561" s="9"/>
      <c r="J561" s="9"/>
      <c r="L561" s="9"/>
      <c r="N561" s="9"/>
      <c r="P561" s="9"/>
      <c r="R561" s="10"/>
      <c r="S561" s="10"/>
      <c r="T561" s="10"/>
      <c r="U561" s="10"/>
      <c r="V561" s="10"/>
      <c r="AA561" s="10"/>
      <c r="AD561" s="10"/>
      <c r="AH561" s="8"/>
      <c r="AI561"/>
      <c r="AO561" s="57"/>
      <c r="AP561"/>
      <c r="AQ561" s="54"/>
      <c r="AR561" s="54"/>
      <c r="AT561"/>
      <c r="AU561" s="36"/>
      <c r="AV561" s="36"/>
      <c r="AW561" s="36"/>
      <c r="AX561" s="36"/>
      <c r="AY561" s="36"/>
    </row>
    <row r="562" spans="1:51" s="7" customFormat="1" x14ac:dyDescent="0.25">
      <c r="A562" s="8"/>
      <c r="E562" s="8"/>
      <c r="I562" s="9"/>
      <c r="J562" s="9"/>
      <c r="L562" s="9"/>
      <c r="N562" s="9"/>
      <c r="P562" s="9"/>
      <c r="R562" s="10"/>
      <c r="S562" s="10"/>
      <c r="T562" s="10"/>
      <c r="U562" s="10"/>
      <c r="V562" s="10"/>
      <c r="AA562" s="10"/>
      <c r="AD562" s="10"/>
      <c r="AH562" s="8"/>
      <c r="AI562"/>
      <c r="AO562" s="57"/>
      <c r="AP562"/>
      <c r="AQ562" s="54"/>
      <c r="AR562" s="54"/>
      <c r="AT562"/>
      <c r="AU562" s="36"/>
      <c r="AV562" s="36"/>
      <c r="AW562" s="36"/>
      <c r="AX562" s="36"/>
      <c r="AY562" s="36"/>
    </row>
    <row r="563" spans="1:51" s="7" customFormat="1" x14ac:dyDescent="0.25">
      <c r="A563" s="8"/>
      <c r="E563" s="8"/>
      <c r="I563" s="9"/>
      <c r="J563" s="9"/>
      <c r="L563" s="9"/>
      <c r="N563" s="9"/>
      <c r="P563" s="9"/>
      <c r="R563" s="10"/>
      <c r="S563" s="10"/>
      <c r="T563" s="10"/>
      <c r="U563" s="10"/>
      <c r="V563" s="10"/>
      <c r="AA563" s="10"/>
      <c r="AD563" s="10"/>
      <c r="AH563" s="8"/>
      <c r="AI563"/>
      <c r="AO563" s="57"/>
      <c r="AP563"/>
      <c r="AQ563" s="54"/>
      <c r="AR563" s="54"/>
      <c r="AT563"/>
      <c r="AU563" s="36"/>
      <c r="AV563" s="36"/>
      <c r="AW563" s="36"/>
      <c r="AX563" s="36"/>
      <c r="AY563" s="36"/>
    </row>
    <row r="564" spans="1:51" s="7" customFormat="1" x14ac:dyDescent="0.25">
      <c r="A564" s="8"/>
      <c r="E564" s="8"/>
      <c r="I564" s="9"/>
      <c r="J564" s="9"/>
      <c r="L564" s="9"/>
      <c r="N564" s="9"/>
      <c r="P564" s="9"/>
      <c r="R564" s="10"/>
      <c r="S564" s="10"/>
      <c r="T564" s="10"/>
      <c r="U564" s="10"/>
      <c r="V564" s="10"/>
      <c r="AA564" s="10"/>
      <c r="AD564" s="10"/>
      <c r="AH564" s="8"/>
      <c r="AI564"/>
      <c r="AO564" s="57"/>
      <c r="AP564"/>
      <c r="AQ564" s="54"/>
      <c r="AR564" s="54"/>
      <c r="AT564"/>
      <c r="AU564" s="36"/>
      <c r="AV564" s="36"/>
      <c r="AW564" s="36"/>
      <c r="AX564" s="36"/>
      <c r="AY564" s="36"/>
    </row>
    <row r="565" spans="1:51" s="7" customFormat="1" x14ac:dyDescent="0.25">
      <c r="A565" s="8"/>
      <c r="E565" s="8"/>
      <c r="I565" s="9"/>
      <c r="J565" s="9"/>
      <c r="L565" s="9"/>
      <c r="N565" s="9"/>
      <c r="P565" s="9"/>
      <c r="R565" s="10"/>
      <c r="S565" s="10"/>
      <c r="T565" s="10"/>
      <c r="U565" s="10"/>
      <c r="V565" s="10"/>
      <c r="AA565" s="10"/>
      <c r="AD565" s="10"/>
      <c r="AH565" s="8"/>
      <c r="AI565"/>
      <c r="AO565" s="57"/>
      <c r="AP565"/>
      <c r="AQ565" s="54"/>
      <c r="AR565" s="54"/>
      <c r="AT565"/>
      <c r="AU565" s="36"/>
      <c r="AV565" s="36"/>
      <c r="AW565" s="36"/>
      <c r="AX565" s="36"/>
      <c r="AY565" s="36"/>
    </row>
    <row r="566" spans="1:51" s="7" customFormat="1" x14ac:dyDescent="0.25">
      <c r="A566" s="8"/>
      <c r="E566" s="8"/>
      <c r="I566" s="9"/>
      <c r="J566" s="9"/>
      <c r="L566" s="9"/>
      <c r="N566" s="9"/>
      <c r="P566" s="9"/>
      <c r="R566" s="10"/>
      <c r="S566" s="10"/>
      <c r="T566" s="10"/>
      <c r="U566" s="10"/>
      <c r="V566" s="10"/>
      <c r="AA566" s="10"/>
      <c r="AD566" s="10"/>
      <c r="AH566" s="8"/>
      <c r="AI566"/>
      <c r="AO566" s="57"/>
      <c r="AP566"/>
      <c r="AQ566" s="54"/>
      <c r="AR566" s="54"/>
      <c r="AT566"/>
      <c r="AU566" s="36"/>
      <c r="AV566" s="36"/>
      <c r="AW566" s="36"/>
      <c r="AX566" s="36"/>
      <c r="AY566" s="36"/>
    </row>
    <row r="567" spans="1:51" s="7" customFormat="1" x14ac:dyDescent="0.25">
      <c r="A567" s="8"/>
      <c r="E567" s="8"/>
      <c r="I567" s="9"/>
      <c r="J567" s="9"/>
      <c r="L567" s="9"/>
      <c r="N567" s="9"/>
      <c r="P567" s="9"/>
      <c r="R567" s="10"/>
      <c r="S567" s="10"/>
      <c r="T567" s="10"/>
      <c r="U567" s="10"/>
      <c r="V567" s="10"/>
      <c r="AA567" s="10"/>
      <c r="AD567" s="10"/>
      <c r="AH567" s="8"/>
      <c r="AI567"/>
      <c r="AO567" s="57"/>
      <c r="AP567"/>
      <c r="AQ567" s="54"/>
      <c r="AR567" s="54"/>
      <c r="AT567"/>
      <c r="AU567" s="36"/>
      <c r="AV567" s="36"/>
      <c r="AW567" s="36"/>
      <c r="AX567" s="36"/>
      <c r="AY567" s="36"/>
    </row>
    <row r="568" spans="1:51" s="7" customFormat="1" x14ac:dyDescent="0.25">
      <c r="A568" s="8"/>
      <c r="E568" s="8"/>
      <c r="I568" s="9"/>
      <c r="J568" s="9"/>
      <c r="L568" s="9"/>
      <c r="N568" s="9"/>
      <c r="P568" s="9"/>
      <c r="R568" s="10"/>
      <c r="S568" s="10"/>
      <c r="T568" s="10"/>
      <c r="U568" s="10"/>
      <c r="V568" s="10"/>
      <c r="AA568" s="10"/>
      <c r="AD568" s="10"/>
      <c r="AH568" s="8"/>
      <c r="AI568"/>
      <c r="AO568" s="57"/>
      <c r="AP568"/>
      <c r="AQ568" s="54"/>
      <c r="AR568" s="54"/>
      <c r="AT568"/>
      <c r="AU568" s="36"/>
      <c r="AV568" s="36"/>
      <c r="AW568" s="36"/>
      <c r="AX568" s="36"/>
      <c r="AY568" s="36"/>
    </row>
    <row r="569" spans="1:51" s="7" customFormat="1" x14ac:dyDescent="0.25">
      <c r="A569" s="8"/>
      <c r="E569" s="8"/>
      <c r="I569" s="9"/>
      <c r="J569" s="9"/>
      <c r="L569" s="9"/>
      <c r="N569" s="9"/>
      <c r="P569" s="9"/>
      <c r="R569" s="10"/>
      <c r="S569" s="10"/>
      <c r="T569" s="10"/>
      <c r="U569" s="10"/>
      <c r="V569" s="10"/>
      <c r="AA569" s="10"/>
      <c r="AD569" s="10"/>
      <c r="AH569" s="8"/>
      <c r="AI569"/>
      <c r="AO569" s="57"/>
      <c r="AP569"/>
      <c r="AQ569" s="54"/>
      <c r="AR569" s="54"/>
      <c r="AT569"/>
      <c r="AU569" s="36"/>
      <c r="AV569" s="36"/>
      <c r="AW569" s="36"/>
      <c r="AX569" s="36"/>
      <c r="AY569" s="36"/>
    </row>
    <row r="570" spans="1:51" s="7" customFormat="1" x14ac:dyDescent="0.25">
      <c r="A570" s="8"/>
      <c r="E570" s="8"/>
      <c r="I570" s="9"/>
      <c r="J570" s="9"/>
      <c r="L570" s="9"/>
      <c r="N570" s="9"/>
      <c r="P570" s="9"/>
      <c r="R570" s="10"/>
      <c r="S570" s="10"/>
      <c r="T570" s="10"/>
      <c r="U570" s="10"/>
      <c r="V570" s="10"/>
      <c r="AA570" s="10"/>
      <c r="AD570" s="10"/>
      <c r="AH570" s="8"/>
      <c r="AI570"/>
      <c r="AO570" s="57"/>
      <c r="AP570"/>
      <c r="AQ570" s="54"/>
      <c r="AR570" s="54"/>
      <c r="AT570"/>
      <c r="AU570" s="36"/>
      <c r="AV570" s="36"/>
      <c r="AW570" s="36"/>
      <c r="AX570" s="36"/>
      <c r="AY570" s="36"/>
    </row>
    <row r="571" spans="1:51" s="7" customFormat="1" x14ac:dyDescent="0.25">
      <c r="A571" s="8"/>
      <c r="E571" s="8"/>
      <c r="I571" s="9"/>
      <c r="J571" s="9"/>
      <c r="L571" s="9"/>
      <c r="N571" s="9"/>
      <c r="P571" s="9"/>
      <c r="R571" s="10"/>
      <c r="S571" s="10"/>
      <c r="T571" s="10"/>
      <c r="U571" s="10"/>
      <c r="V571" s="10"/>
      <c r="AA571" s="10"/>
      <c r="AD571" s="10"/>
      <c r="AH571" s="8"/>
      <c r="AI571"/>
      <c r="AO571" s="57"/>
      <c r="AP571"/>
      <c r="AQ571" s="54"/>
      <c r="AR571" s="54"/>
      <c r="AT571"/>
      <c r="AU571" s="36"/>
      <c r="AV571" s="36"/>
      <c r="AW571" s="36"/>
      <c r="AX571" s="36"/>
      <c r="AY571" s="36"/>
    </row>
    <row r="572" spans="1:51" s="7" customFormat="1" x14ac:dyDescent="0.25">
      <c r="A572" s="8"/>
      <c r="E572" s="8"/>
      <c r="I572" s="9"/>
      <c r="J572" s="9"/>
      <c r="L572" s="9"/>
      <c r="N572" s="9"/>
      <c r="P572" s="9"/>
      <c r="R572" s="10"/>
      <c r="S572" s="10"/>
      <c r="T572" s="10"/>
      <c r="U572" s="10"/>
      <c r="V572" s="10"/>
      <c r="AA572" s="10"/>
      <c r="AD572" s="10"/>
      <c r="AH572" s="8"/>
      <c r="AI572"/>
      <c r="AO572" s="57"/>
      <c r="AP572"/>
      <c r="AQ572" s="54"/>
      <c r="AR572" s="54"/>
      <c r="AT572"/>
      <c r="AU572" s="36"/>
      <c r="AV572" s="36"/>
      <c r="AW572" s="36"/>
      <c r="AX572" s="36"/>
      <c r="AY572" s="36"/>
    </row>
    <row r="573" spans="1:51" s="7" customFormat="1" x14ac:dyDescent="0.25">
      <c r="A573" s="8"/>
      <c r="E573" s="8"/>
      <c r="I573" s="9"/>
      <c r="J573" s="9"/>
      <c r="L573" s="9"/>
      <c r="N573" s="9"/>
      <c r="P573" s="9"/>
      <c r="R573" s="10"/>
      <c r="S573" s="10"/>
      <c r="T573" s="10"/>
      <c r="U573" s="10"/>
      <c r="V573" s="10"/>
      <c r="AA573" s="10"/>
      <c r="AD573" s="10"/>
      <c r="AH573" s="8"/>
      <c r="AI573"/>
      <c r="AO573" s="57"/>
      <c r="AP573"/>
      <c r="AQ573" s="54"/>
      <c r="AR573" s="54"/>
      <c r="AT573"/>
      <c r="AU573" s="36"/>
      <c r="AV573" s="36"/>
      <c r="AW573" s="36"/>
      <c r="AX573" s="36"/>
      <c r="AY573" s="36"/>
    </row>
    <row r="574" spans="1:51" s="7" customFormat="1" x14ac:dyDescent="0.25">
      <c r="A574" s="8"/>
      <c r="E574" s="8"/>
      <c r="I574" s="9"/>
      <c r="J574" s="9"/>
      <c r="L574" s="9"/>
      <c r="N574" s="9"/>
      <c r="P574" s="9"/>
      <c r="R574" s="10"/>
      <c r="S574" s="10"/>
      <c r="T574" s="10"/>
      <c r="U574" s="10"/>
      <c r="V574" s="10"/>
      <c r="AA574" s="10"/>
      <c r="AD574" s="10"/>
      <c r="AH574" s="8"/>
      <c r="AI574"/>
      <c r="AO574" s="57"/>
      <c r="AP574"/>
      <c r="AQ574" s="54"/>
      <c r="AR574" s="54"/>
      <c r="AT574"/>
      <c r="AU574" s="36"/>
      <c r="AV574" s="36"/>
      <c r="AW574" s="36"/>
      <c r="AX574" s="36"/>
      <c r="AY574" s="36"/>
    </row>
    <row r="575" spans="1:51" s="7" customFormat="1" x14ac:dyDescent="0.25">
      <c r="A575" s="8"/>
      <c r="E575" s="8"/>
      <c r="I575" s="9"/>
      <c r="J575" s="9"/>
      <c r="L575" s="9"/>
      <c r="N575" s="9"/>
      <c r="P575" s="9"/>
      <c r="R575" s="10"/>
      <c r="S575" s="10"/>
      <c r="T575" s="10"/>
      <c r="U575" s="10"/>
      <c r="V575" s="10"/>
      <c r="AA575" s="10"/>
      <c r="AD575" s="10"/>
      <c r="AH575" s="8"/>
      <c r="AI575"/>
      <c r="AO575" s="57"/>
      <c r="AP575"/>
      <c r="AQ575" s="54"/>
      <c r="AR575" s="54"/>
      <c r="AT575"/>
      <c r="AU575" s="36"/>
      <c r="AV575" s="36"/>
      <c r="AW575" s="36"/>
      <c r="AX575" s="36"/>
      <c r="AY575" s="36"/>
    </row>
    <row r="576" spans="1:51" s="7" customFormat="1" x14ac:dyDescent="0.25">
      <c r="A576" s="8"/>
      <c r="E576" s="8"/>
      <c r="I576" s="9"/>
      <c r="J576" s="9"/>
      <c r="L576" s="9"/>
      <c r="N576" s="9"/>
      <c r="P576" s="9"/>
      <c r="R576" s="10"/>
      <c r="S576" s="10"/>
      <c r="T576" s="10"/>
      <c r="U576" s="10"/>
      <c r="V576" s="10"/>
      <c r="AA576" s="10"/>
      <c r="AD576" s="10"/>
      <c r="AH576" s="8"/>
      <c r="AI576"/>
      <c r="AO576" s="57"/>
      <c r="AP576"/>
      <c r="AQ576" s="54"/>
      <c r="AR576" s="54"/>
      <c r="AT576"/>
      <c r="AU576" s="36"/>
      <c r="AV576" s="36"/>
      <c r="AW576" s="36"/>
      <c r="AX576" s="36"/>
      <c r="AY576" s="36"/>
    </row>
    <row r="577" spans="1:51" s="7" customFormat="1" x14ac:dyDescent="0.25">
      <c r="A577" s="8"/>
      <c r="E577" s="8"/>
      <c r="I577" s="9"/>
      <c r="J577" s="9"/>
      <c r="L577" s="9"/>
      <c r="N577" s="9"/>
      <c r="P577" s="9"/>
      <c r="R577" s="10"/>
      <c r="S577" s="10"/>
      <c r="T577" s="10"/>
      <c r="U577" s="10"/>
      <c r="V577" s="10"/>
      <c r="AA577" s="10"/>
      <c r="AD577" s="10"/>
      <c r="AH577" s="8"/>
      <c r="AI577"/>
      <c r="AO577" s="57"/>
      <c r="AP577"/>
      <c r="AQ577" s="54"/>
      <c r="AR577" s="54"/>
      <c r="AT577"/>
      <c r="AU577" s="36"/>
      <c r="AV577" s="36"/>
      <c r="AW577" s="36"/>
      <c r="AX577" s="36"/>
      <c r="AY577" s="36"/>
    </row>
    <row r="578" spans="1:51" s="7" customFormat="1" x14ac:dyDescent="0.25">
      <c r="A578" s="8"/>
      <c r="E578" s="8"/>
      <c r="I578" s="9"/>
      <c r="J578" s="9"/>
      <c r="L578" s="9"/>
      <c r="N578" s="9"/>
      <c r="P578" s="9"/>
      <c r="R578" s="10"/>
      <c r="S578" s="10"/>
      <c r="T578" s="10"/>
      <c r="U578" s="10"/>
      <c r="V578" s="10"/>
      <c r="AA578" s="10"/>
      <c r="AD578" s="10"/>
      <c r="AH578" s="8"/>
      <c r="AI578"/>
      <c r="AO578" s="57"/>
      <c r="AP578"/>
      <c r="AQ578" s="54"/>
      <c r="AR578" s="54"/>
      <c r="AT578"/>
      <c r="AU578" s="36"/>
      <c r="AV578" s="36"/>
      <c r="AW578" s="36"/>
      <c r="AX578" s="36"/>
      <c r="AY578" s="36"/>
    </row>
    <row r="579" spans="1:51" s="7" customFormat="1" x14ac:dyDescent="0.25">
      <c r="A579" s="8"/>
      <c r="E579" s="8"/>
      <c r="I579" s="9"/>
      <c r="J579" s="9"/>
      <c r="L579" s="9"/>
      <c r="N579" s="9"/>
      <c r="P579" s="9"/>
      <c r="R579" s="10"/>
      <c r="S579" s="10"/>
      <c r="T579" s="10"/>
      <c r="U579" s="10"/>
      <c r="V579" s="10"/>
      <c r="AA579" s="10"/>
      <c r="AD579" s="10"/>
      <c r="AH579" s="8"/>
      <c r="AI579"/>
      <c r="AO579" s="57"/>
      <c r="AP579"/>
      <c r="AQ579" s="54"/>
      <c r="AR579" s="54"/>
      <c r="AT579"/>
      <c r="AU579" s="36"/>
      <c r="AV579" s="36"/>
      <c r="AW579" s="36"/>
      <c r="AX579" s="36"/>
      <c r="AY579" s="36"/>
    </row>
    <row r="580" spans="1:51" s="7" customFormat="1" x14ac:dyDescent="0.25">
      <c r="A580" s="8"/>
      <c r="E580" s="8"/>
      <c r="I580" s="9"/>
      <c r="J580" s="9"/>
      <c r="L580" s="9"/>
      <c r="N580" s="9"/>
      <c r="P580" s="9"/>
      <c r="R580" s="10"/>
      <c r="S580" s="10"/>
      <c r="T580" s="10"/>
      <c r="U580" s="10"/>
      <c r="V580" s="10"/>
      <c r="AA580" s="10"/>
      <c r="AD580" s="10"/>
      <c r="AH580" s="8"/>
      <c r="AI580"/>
      <c r="AO580" s="57"/>
      <c r="AP580"/>
      <c r="AQ580" s="54"/>
      <c r="AR580" s="54"/>
      <c r="AT580"/>
      <c r="AU580" s="36"/>
      <c r="AV580" s="36"/>
      <c r="AW580" s="36"/>
      <c r="AX580" s="36"/>
      <c r="AY580" s="36"/>
    </row>
    <row r="581" spans="1:51" s="7" customFormat="1" x14ac:dyDescent="0.25">
      <c r="A581" s="8"/>
      <c r="E581" s="8"/>
      <c r="I581" s="9"/>
      <c r="J581" s="9"/>
      <c r="L581" s="9"/>
      <c r="N581" s="9"/>
      <c r="P581" s="9"/>
      <c r="R581" s="10"/>
      <c r="S581" s="10"/>
      <c r="T581" s="10"/>
      <c r="U581" s="10"/>
      <c r="V581" s="10"/>
      <c r="AA581" s="10"/>
      <c r="AD581" s="10"/>
      <c r="AH581" s="8"/>
      <c r="AI581"/>
      <c r="AO581" s="57"/>
      <c r="AP581"/>
      <c r="AQ581" s="54"/>
      <c r="AR581" s="54"/>
      <c r="AT581"/>
      <c r="AU581" s="36"/>
      <c r="AV581" s="36"/>
      <c r="AW581" s="36"/>
      <c r="AX581" s="36"/>
      <c r="AY581" s="36"/>
    </row>
    <row r="582" spans="1:51" s="7" customFormat="1" x14ac:dyDescent="0.25">
      <c r="A582" s="8"/>
      <c r="E582" s="8"/>
      <c r="I582" s="9"/>
      <c r="J582" s="9"/>
      <c r="L582" s="9"/>
      <c r="N582" s="9"/>
      <c r="P582" s="9"/>
      <c r="R582" s="10"/>
      <c r="S582" s="10"/>
      <c r="T582" s="10"/>
      <c r="U582" s="10"/>
      <c r="V582" s="10"/>
      <c r="AA582" s="10"/>
      <c r="AD582" s="10"/>
      <c r="AH582" s="8"/>
      <c r="AI582"/>
      <c r="AO582" s="57"/>
      <c r="AP582"/>
      <c r="AQ582" s="54"/>
      <c r="AR582" s="54"/>
      <c r="AT582"/>
      <c r="AU582" s="36"/>
      <c r="AV582" s="36"/>
      <c r="AW582" s="36"/>
      <c r="AX582" s="36"/>
      <c r="AY582" s="36"/>
    </row>
    <row r="583" spans="1:51" s="7" customFormat="1" x14ac:dyDescent="0.25">
      <c r="A583" s="8"/>
      <c r="E583" s="8"/>
      <c r="I583" s="9"/>
      <c r="J583" s="9"/>
      <c r="L583" s="9"/>
      <c r="N583" s="9"/>
      <c r="P583" s="9"/>
      <c r="R583" s="10"/>
      <c r="S583" s="10"/>
      <c r="T583" s="10"/>
      <c r="U583" s="10"/>
      <c r="V583" s="10"/>
      <c r="AA583" s="10"/>
      <c r="AD583" s="10"/>
      <c r="AH583" s="8"/>
      <c r="AI583"/>
      <c r="AO583" s="57"/>
      <c r="AP583"/>
      <c r="AQ583" s="54"/>
      <c r="AR583" s="54"/>
      <c r="AT583"/>
      <c r="AU583" s="36"/>
      <c r="AV583" s="36"/>
      <c r="AW583" s="36"/>
      <c r="AX583" s="36"/>
      <c r="AY583" s="36"/>
    </row>
    <row r="584" spans="1:51" s="7" customFormat="1" x14ac:dyDescent="0.25">
      <c r="A584" s="8"/>
      <c r="E584" s="8"/>
      <c r="I584" s="9"/>
      <c r="J584" s="9"/>
      <c r="L584" s="9"/>
      <c r="N584" s="9"/>
      <c r="P584" s="9"/>
      <c r="R584" s="10"/>
      <c r="S584" s="10"/>
      <c r="T584" s="10"/>
      <c r="U584" s="10"/>
      <c r="V584" s="10"/>
      <c r="AA584" s="10"/>
      <c r="AD584" s="10"/>
      <c r="AH584" s="8"/>
      <c r="AI584"/>
      <c r="AO584" s="57"/>
      <c r="AP584"/>
      <c r="AQ584" s="54"/>
      <c r="AR584" s="54"/>
      <c r="AT584"/>
      <c r="AU584" s="36"/>
      <c r="AV584" s="36"/>
      <c r="AW584" s="36"/>
      <c r="AX584" s="36"/>
      <c r="AY584" s="36"/>
    </row>
    <row r="585" spans="1:51" s="7" customFormat="1" x14ac:dyDescent="0.25">
      <c r="A585" s="8"/>
      <c r="E585" s="8"/>
      <c r="I585" s="9"/>
      <c r="J585" s="9"/>
      <c r="L585" s="9"/>
      <c r="N585" s="9"/>
      <c r="P585" s="9"/>
      <c r="R585" s="10"/>
      <c r="S585" s="10"/>
      <c r="T585" s="10"/>
      <c r="U585" s="10"/>
      <c r="V585" s="10"/>
      <c r="AA585" s="10"/>
      <c r="AD585" s="10"/>
      <c r="AH585" s="8"/>
      <c r="AI585"/>
      <c r="AO585" s="57"/>
      <c r="AP585"/>
      <c r="AQ585" s="54"/>
      <c r="AR585" s="54"/>
      <c r="AT585"/>
      <c r="AU585" s="36"/>
      <c r="AV585" s="36"/>
      <c r="AW585" s="36"/>
      <c r="AX585" s="36"/>
      <c r="AY585" s="36"/>
    </row>
    <row r="586" spans="1:51" s="7" customFormat="1" x14ac:dyDescent="0.25">
      <c r="A586" s="8"/>
      <c r="E586" s="8"/>
      <c r="I586" s="9"/>
      <c r="J586" s="9"/>
      <c r="L586" s="9"/>
      <c r="N586" s="9"/>
      <c r="P586" s="9"/>
      <c r="R586" s="10"/>
      <c r="S586" s="10"/>
      <c r="T586" s="10"/>
      <c r="U586" s="10"/>
      <c r="V586" s="10"/>
      <c r="AA586" s="10"/>
      <c r="AD586" s="10"/>
      <c r="AH586" s="8"/>
      <c r="AI586"/>
      <c r="AO586" s="57"/>
      <c r="AP586"/>
      <c r="AQ586" s="54"/>
      <c r="AR586" s="54"/>
      <c r="AT586"/>
      <c r="AU586" s="36"/>
      <c r="AV586" s="36"/>
      <c r="AW586" s="36"/>
      <c r="AX586" s="36"/>
      <c r="AY586" s="36"/>
    </row>
    <row r="587" spans="1:51" s="7" customFormat="1" x14ac:dyDescent="0.25">
      <c r="A587" s="8"/>
      <c r="E587" s="8"/>
      <c r="I587" s="9"/>
      <c r="J587" s="9"/>
      <c r="L587" s="9"/>
      <c r="N587" s="9"/>
      <c r="P587" s="9"/>
      <c r="R587" s="10"/>
      <c r="S587" s="10"/>
      <c r="T587" s="10"/>
      <c r="U587" s="10"/>
      <c r="V587" s="10"/>
      <c r="AA587" s="10"/>
      <c r="AD587" s="10"/>
      <c r="AH587" s="8"/>
      <c r="AI587"/>
      <c r="AO587" s="57"/>
      <c r="AP587"/>
      <c r="AQ587" s="54"/>
      <c r="AR587" s="54"/>
      <c r="AT587"/>
      <c r="AU587" s="36"/>
      <c r="AV587" s="36"/>
      <c r="AW587" s="36"/>
      <c r="AX587" s="36"/>
      <c r="AY587" s="36"/>
    </row>
    <row r="588" spans="1:51" s="7" customFormat="1" x14ac:dyDescent="0.25">
      <c r="A588" s="8"/>
      <c r="E588" s="8"/>
      <c r="I588" s="9"/>
      <c r="J588" s="9"/>
      <c r="L588" s="9"/>
      <c r="N588" s="9"/>
      <c r="P588" s="9"/>
      <c r="R588" s="10"/>
      <c r="S588" s="10"/>
      <c r="T588" s="10"/>
      <c r="U588" s="10"/>
      <c r="V588" s="10"/>
      <c r="AA588" s="10"/>
      <c r="AD588" s="10"/>
      <c r="AH588" s="8"/>
      <c r="AI588"/>
      <c r="AO588" s="57"/>
      <c r="AP588"/>
      <c r="AQ588" s="54"/>
      <c r="AR588" s="54"/>
      <c r="AT588"/>
      <c r="AU588" s="36"/>
      <c r="AV588" s="36"/>
      <c r="AW588" s="36"/>
      <c r="AX588" s="36"/>
      <c r="AY588" s="36"/>
    </row>
    <row r="589" spans="1:51" s="7" customFormat="1" x14ac:dyDescent="0.25">
      <c r="A589" s="8"/>
      <c r="E589" s="8"/>
      <c r="I589" s="9"/>
      <c r="J589" s="9"/>
      <c r="L589" s="9"/>
      <c r="N589" s="9"/>
      <c r="P589" s="9"/>
      <c r="R589" s="10"/>
      <c r="S589" s="10"/>
      <c r="T589" s="10"/>
      <c r="U589" s="10"/>
      <c r="V589" s="10"/>
      <c r="AA589" s="10"/>
      <c r="AD589" s="10"/>
      <c r="AH589" s="8"/>
      <c r="AI589"/>
      <c r="AO589" s="57"/>
      <c r="AP589"/>
      <c r="AQ589" s="54"/>
      <c r="AR589" s="54"/>
      <c r="AT589"/>
      <c r="AU589" s="36"/>
      <c r="AV589" s="36"/>
      <c r="AW589" s="36"/>
      <c r="AX589" s="36"/>
      <c r="AY589" s="36"/>
    </row>
    <row r="590" spans="1:51" s="7" customFormat="1" x14ac:dyDescent="0.25">
      <c r="A590" s="8"/>
      <c r="E590" s="8"/>
      <c r="I590" s="9"/>
      <c r="J590" s="9"/>
      <c r="L590" s="9"/>
      <c r="N590" s="9"/>
      <c r="P590" s="9"/>
      <c r="R590" s="10"/>
      <c r="S590" s="10"/>
      <c r="T590" s="10"/>
      <c r="U590" s="10"/>
      <c r="V590" s="10"/>
      <c r="AA590" s="10"/>
      <c r="AD590" s="10"/>
      <c r="AH590" s="8"/>
      <c r="AI590"/>
      <c r="AO590" s="57"/>
      <c r="AP590"/>
      <c r="AQ590" s="54"/>
      <c r="AR590" s="54"/>
      <c r="AT590"/>
      <c r="AU590" s="36"/>
      <c r="AV590" s="36"/>
      <c r="AW590" s="36"/>
      <c r="AX590" s="36"/>
      <c r="AY590" s="36"/>
    </row>
    <row r="591" spans="1:51" s="7" customFormat="1" x14ac:dyDescent="0.25">
      <c r="A591" s="8"/>
      <c r="E591" s="8"/>
      <c r="I591" s="9"/>
      <c r="J591" s="9"/>
      <c r="L591" s="9"/>
      <c r="N591" s="9"/>
      <c r="P591" s="9"/>
      <c r="R591" s="10"/>
      <c r="S591" s="10"/>
      <c r="T591" s="10"/>
      <c r="U591" s="10"/>
      <c r="V591" s="10"/>
      <c r="AA591" s="10"/>
      <c r="AD591" s="10"/>
      <c r="AH591" s="8"/>
      <c r="AI591"/>
      <c r="AO591" s="57"/>
      <c r="AP591"/>
      <c r="AQ591" s="54"/>
      <c r="AR591" s="54"/>
      <c r="AT591"/>
      <c r="AU591" s="36"/>
      <c r="AV591" s="36"/>
      <c r="AW591" s="36"/>
      <c r="AX591" s="36"/>
      <c r="AY591" s="36"/>
    </row>
    <row r="592" spans="1:51" s="7" customFormat="1" x14ac:dyDescent="0.25">
      <c r="A592" s="8"/>
      <c r="E592" s="8"/>
      <c r="I592" s="9"/>
      <c r="J592" s="9"/>
      <c r="L592" s="9"/>
      <c r="N592" s="9"/>
      <c r="P592" s="9"/>
      <c r="R592" s="10"/>
      <c r="S592" s="10"/>
      <c r="T592" s="10"/>
      <c r="U592" s="10"/>
      <c r="V592" s="10"/>
      <c r="AA592" s="10"/>
      <c r="AD592" s="10"/>
      <c r="AH592" s="8"/>
      <c r="AI592"/>
      <c r="AO592" s="57"/>
      <c r="AP592"/>
      <c r="AQ592" s="54"/>
      <c r="AR592" s="54"/>
      <c r="AT592"/>
      <c r="AU592" s="36"/>
      <c r="AV592" s="36"/>
      <c r="AW592" s="36"/>
      <c r="AX592" s="36"/>
      <c r="AY592" s="36"/>
    </row>
    <row r="593" spans="1:51" s="7" customFormat="1" x14ac:dyDescent="0.25">
      <c r="A593" s="8"/>
      <c r="E593" s="8"/>
      <c r="I593" s="9"/>
      <c r="J593" s="9"/>
      <c r="L593" s="9"/>
      <c r="N593" s="9"/>
      <c r="P593" s="9"/>
      <c r="R593" s="10"/>
      <c r="S593" s="10"/>
      <c r="T593" s="10"/>
      <c r="U593" s="10"/>
      <c r="V593" s="10"/>
      <c r="AA593" s="10"/>
      <c r="AD593" s="10"/>
      <c r="AH593" s="8"/>
      <c r="AI593"/>
      <c r="AO593" s="57"/>
      <c r="AP593"/>
      <c r="AQ593" s="54"/>
      <c r="AR593" s="54"/>
      <c r="AT593"/>
      <c r="AU593" s="36"/>
      <c r="AV593" s="36"/>
      <c r="AW593" s="36"/>
      <c r="AX593" s="36"/>
      <c r="AY593" s="36"/>
    </row>
    <row r="594" spans="1:51" s="7" customFormat="1" x14ac:dyDescent="0.25">
      <c r="A594" s="8"/>
      <c r="E594" s="8"/>
      <c r="I594" s="9"/>
      <c r="J594" s="9"/>
      <c r="L594" s="9"/>
      <c r="N594" s="9"/>
      <c r="P594" s="9"/>
      <c r="R594" s="10"/>
      <c r="S594" s="10"/>
      <c r="T594" s="10"/>
      <c r="U594" s="10"/>
      <c r="V594" s="10"/>
      <c r="AA594" s="10"/>
      <c r="AD594" s="10"/>
      <c r="AH594" s="8"/>
      <c r="AI594"/>
      <c r="AO594" s="57"/>
      <c r="AP594"/>
      <c r="AQ594" s="54"/>
      <c r="AR594" s="54"/>
      <c r="AT594"/>
      <c r="AU594" s="36"/>
      <c r="AV594" s="36"/>
      <c r="AW594" s="36"/>
      <c r="AX594" s="36"/>
      <c r="AY594" s="36"/>
    </row>
    <row r="595" spans="1:51" s="7" customFormat="1" x14ac:dyDescent="0.25">
      <c r="A595" s="8"/>
      <c r="E595" s="8"/>
      <c r="I595" s="9"/>
      <c r="J595" s="9"/>
      <c r="L595" s="9"/>
      <c r="N595" s="9"/>
      <c r="P595" s="9"/>
      <c r="R595" s="10"/>
      <c r="S595" s="10"/>
      <c r="T595" s="10"/>
      <c r="U595" s="10"/>
      <c r="V595" s="10"/>
      <c r="AA595" s="10"/>
      <c r="AD595" s="10"/>
      <c r="AH595" s="8"/>
      <c r="AI595"/>
      <c r="AO595" s="57"/>
      <c r="AP595"/>
      <c r="AQ595" s="54"/>
      <c r="AR595" s="54"/>
      <c r="AT595"/>
      <c r="AU595" s="36"/>
      <c r="AV595" s="36"/>
      <c r="AW595" s="36"/>
      <c r="AX595" s="36"/>
      <c r="AY595" s="36"/>
    </row>
    <row r="596" spans="1:51" s="7" customFormat="1" x14ac:dyDescent="0.25">
      <c r="A596" s="8"/>
      <c r="E596" s="8"/>
      <c r="I596" s="9"/>
      <c r="J596" s="9"/>
      <c r="L596" s="9"/>
      <c r="N596" s="9"/>
      <c r="P596" s="9"/>
      <c r="R596" s="10"/>
      <c r="S596" s="10"/>
      <c r="T596" s="10"/>
      <c r="U596" s="10"/>
      <c r="V596" s="10"/>
      <c r="AA596" s="10"/>
      <c r="AD596" s="10"/>
      <c r="AH596" s="8"/>
      <c r="AI596"/>
      <c r="AO596" s="57"/>
      <c r="AP596"/>
      <c r="AQ596" s="54"/>
      <c r="AR596" s="54"/>
      <c r="AT596"/>
      <c r="AU596" s="36"/>
      <c r="AV596" s="36"/>
      <c r="AW596" s="36"/>
      <c r="AX596" s="36"/>
      <c r="AY596" s="36"/>
    </row>
    <row r="597" spans="1:51" s="7" customFormat="1" x14ac:dyDescent="0.25">
      <c r="A597" s="8"/>
      <c r="E597" s="8"/>
      <c r="I597" s="9"/>
      <c r="J597" s="9"/>
      <c r="L597" s="9"/>
      <c r="N597" s="9"/>
      <c r="P597" s="9"/>
      <c r="R597" s="10"/>
      <c r="S597" s="10"/>
      <c r="T597" s="10"/>
      <c r="U597" s="10"/>
      <c r="V597" s="10"/>
      <c r="AA597" s="10"/>
      <c r="AD597" s="10"/>
      <c r="AH597" s="8"/>
      <c r="AI597"/>
      <c r="AO597" s="57"/>
      <c r="AP597"/>
      <c r="AQ597" s="54"/>
      <c r="AR597" s="54"/>
      <c r="AT597"/>
      <c r="AU597" s="36"/>
      <c r="AV597" s="36"/>
      <c r="AW597" s="36"/>
      <c r="AX597" s="36"/>
      <c r="AY597" s="36"/>
    </row>
    <row r="598" spans="1:51" s="7" customFormat="1" x14ac:dyDescent="0.25">
      <c r="A598" s="8"/>
      <c r="E598" s="8"/>
      <c r="I598" s="9"/>
      <c r="J598" s="9"/>
      <c r="L598" s="9"/>
      <c r="N598" s="9"/>
      <c r="P598" s="9"/>
      <c r="R598" s="10"/>
      <c r="S598" s="10"/>
      <c r="T598" s="10"/>
      <c r="U598" s="10"/>
      <c r="V598" s="10"/>
      <c r="AA598" s="10"/>
      <c r="AD598" s="10"/>
      <c r="AH598" s="8"/>
      <c r="AI598"/>
      <c r="AO598" s="57"/>
      <c r="AP598"/>
      <c r="AQ598" s="54"/>
      <c r="AR598" s="54"/>
      <c r="AT598"/>
      <c r="AU598" s="36"/>
      <c r="AV598" s="36"/>
      <c r="AW598" s="36"/>
      <c r="AX598" s="36"/>
      <c r="AY598" s="36"/>
    </row>
    <row r="599" spans="1:51" s="7" customFormat="1" x14ac:dyDescent="0.25">
      <c r="A599" s="8"/>
      <c r="E599" s="8"/>
      <c r="I599" s="9"/>
      <c r="J599" s="9"/>
      <c r="L599" s="9"/>
      <c r="N599" s="9"/>
      <c r="P599" s="9"/>
      <c r="R599" s="10"/>
      <c r="S599" s="10"/>
      <c r="T599" s="10"/>
      <c r="U599" s="10"/>
      <c r="V599" s="10"/>
      <c r="AA599" s="10"/>
      <c r="AD599" s="10"/>
      <c r="AH599" s="8"/>
      <c r="AI599"/>
      <c r="AO599" s="57"/>
      <c r="AP599"/>
      <c r="AQ599" s="54"/>
      <c r="AR599" s="54"/>
      <c r="AT599"/>
      <c r="AU599" s="36"/>
      <c r="AV599" s="36"/>
      <c r="AW599" s="36"/>
      <c r="AX599" s="36"/>
      <c r="AY599" s="36"/>
    </row>
    <row r="600" spans="1:51" s="7" customFormat="1" x14ac:dyDescent="0.25">
      <c r="A600" s="8"/>
      <c r="E600" s="8"/>
      <c r="I600" s="9"/>
      <c r="J600" s="9"/>
      <c r="L600" s="9"/>
      <c r="N600" s="9"/>
      <c r="P600" s="9"/>
      <c r="R600" s="10"/>
      <c r="S600" s="10"/>
      <c r="T600" s="10"/>
      <c r="U600" s="10"/>
      <c r="V600" s="10"/>
      <c r="AA600" s="10"/>
      <c r="AD600" s="10"/>
      <c r="AH600" s="8"/>
      <c r="AI600"/>
      <c r="AO600" s="57"/>
      <c r="AP600"/>
      <c r="AQ600" s="54"/>
      <c r="AR600" s="54"/>
      <c r="AT600"/>
      <c r="AU600" s="36"/>
      <c r="AV600" s="36"/>
      <c r="AW600" s="36"/>
      <c r="AX600" s="36"/>
      <c r="AY600" s="36"/>
    </row>
    <row r="601" spans="1:51" s="7" customFormat="1" x14ac:dyDescent="0.25">
      <c r="A601" s="8"/>
      <c r="E601" s="8"/>
      <c r="I601" s="9"/>
      <c r="J601" s="9"/>
      <c r="L601" s="9"/>
      <c r="N601" s="9"/>
      <c r="P601" s="9"/>
      <c r="R601" s="10"/>
      <c r="S601" s="10"/>
      <c r="T601" s="10"/>
      <c r="U601" s="10"/>
      <c r="V601" s="10"/>
      <c r="AA601" s="10"/>
      <c r="AD601" s="10"/>
      <c r="AH601" s="8"/>
      <c r="AI601"/>
      <c r="AO601" s="57"/>
      <c r="AP601"/>
      <c r="AQ601" s="54"/>
      <c r="AR601" s="54"/>
      <c r="AT601"/>
      <c r="AU601" s="36"/>
      <c r="AV601" s="36"/>
      <c r="AW601" s="36"/>
      <c r="AX601" s="36"/>
      <c r="AY601" s="36"/>
    </row>
    <row r="602" spans="1:51" s="7" customFormat="1" x14ac:dyDescent="0.25">
      <c r="A602" s="8"/>
      <c r="E602" s="8"/>
      <c r="I602" s="9"/>
      <c r="J602" s="9"/>
      <c r="L602" s="9"/>
      <c r="N602" s="9"/>
      <c r="P602" s="9"/>
      <c r="R602" s="10"/>
      <c r="S602" s="10"/>
      <c r="T602" s="10"/>
      <c r="U602" s="10"/>
      <c r="V602" s="10"/>
      <c r="AA602" s="10"/>
      <c r="AD602" s="10"/>
      <c r="AH602" s="8"/>
      <c r="AI602"/>
      <c r="AO602" s="57"/>
      <c r="AP602"/>
      <c r="AQ602" s="54"/>
      <c r="AR602" s="54"/>
      <c r="AT602"/>
      <c r="AU602" s="36"/>
      <c r="AV602" s="36"/>
      <c r="AW602" s="36"/>
      <c r="AX602" s="36"/>
      <c r="AY602" s="36"/>
    </row>
    <row r="603" spans="1:51" s="7" customFormat="1" x14ac:dyDescent="0.25">
      <c r="A603" s="8"/>
      <c r="E603" s="8"/>
      <c r="I603" s="9"/>
      <c r="J603" s="9"/>
      <c r="L603" s="9"/>
      <c r="N603" s="9"/>
      <c r="P603" s="9"/>
      <c r="R603" s="10"/>
      <c r="S603" s="10"/>
      <c r="T603" s="10"/>
      <c r="U603" s="10"/>
      <c r="V603" s="10"/>
      <c r="AA603" s="10"/>
      <c r="AD603" s="10"/>
      <c r="AH603" s="8"/>
      <c r="AI603"/>
      <c r="AO603" s="57"/>
      <c r="AP603"/>
      <c r="AQ603" s="54"/>
      <c r="AR603" s="54"/>
      <c r="AT603"/>
      <c r="AU603" s="36"/>
      <c r="AV603" s="36"/>
      <c r="AW603" s="36"/>
      <c r="AX603" s="36"/>
      <c r="AY603" s="36"/>
    </row>
    <row r="604" spans="1:51" s="7" customFormat="1" x14ac:dyDescent="0.25">
      <c r="A604" s="8"/>
      <c r="E604" s="8"/>
      <c r="I604" s="9"/>
      <c r="J604" s="9"/>
      <c r="L604" s="9"/>
      <c r="N604" s="9"/>
      <c r="P604" s="9"/>
      <c r="R604" s="10"/>
      <c r="S604" s="10"/>
      <c r="T604" s="10"/>
      <c r="U604" s="10"/>
      <c r="V604" s="10"/>
      <c r="AA604" s="10"/>
      <c r="AD604" s="10"/>
      <c r="AH604" s="8"/>
      <c r="AI604"/>
      <c r="AO604" s="57"/>
      <c r="AP604"/>
      <c r="AQ604" s="54"/>
      <c r="AR604" s="54"/>
      <c r="AT604"/>
      <c r="AU604" s="36"/>
      <c r="AV604" s="36"/>
      <c r="AW604" s="36"/>
      <c r="AX604" s="36"/>
      <c r="AY604" s="36"/>
    </row>
    <row r="605" spans="1:51" s="7" customFormat="1" x14ac:dyDescent="0.25">
      <c r="A605" s="8"/>
      <c r="E605" s="8"/>
      <c r="I605" s="9"/>
      <c r="J605" s="9"/>
      <c r="L605" s="9"/>
      <c r="N605" s="9"/>
      <c r="P605" s="9"/>
      <c r="R605" s="10"/>
      <c r="S605" s="10"/>
      <c r="T605" s="10"/>
      <c r="U605" s="10"/>
      <c r="V605" s="10"/>
      <c r="AA605" s="10"/>
      <c r="AD605" s="10"/>
      <c r="AH605" s="8"/>
      <c r="AI605"/>
      <c r="AO605" s="57"/>
      <c r="AP605"/>
      <c r="AQ605" s="54"/>
      <c r="AR605" s="54"/>
      <c r="AT605"/>
      <c r="AU605" s="36"/>
      <c r="AV605" s="36"/>
      <c r="AW605" s="36"/>
      <c r="AX605" s="36"/>
      <c r="AY605" s="36"/>
    </row>
    <row r="606" spans="1:51" s="7" customFormat="1" x14ac:dyDescent="0.25">
      <c r="A606" s="8"/>
      <c r="E606" s="8"/>
      <c r="I606" s="9"/>
      <c r="J606" s="9"/>
      <c r="L606" s="9"/>
      <c r="N606" s="9"/>
      <c r="P606" s="9"/>
      <c r="R606" s="10"/>
      <c r="S606" s="10"/>
      <c r="T606" s="10"/>
      <c r="U606" s="10"/>
      <c r="V606" s="10"/>
      <c r="AA606" s="10"/>
      <c r="AD606" s="10"/>
      <c r="AH606" s="8"/>
      <c r="AI606"/>
      <c r="AO606" s="57"/>
      <c r="AP606"/>
      <c r="AQ606" s="54"/>
      <c r="AR606" s="54"/>
      <c r="AT606"/>
      <c r="AU606" s="36"/>
      <c r="AV606" s="36"/>
      <c r="AW606" s="36"/>
      <c r="AX606" s="36"/>
      <c r="AY606" s="36"/>
    </row>
    <row r="607" spans="1:51" s="7" customFormat="1" x14ac:dyDescent="0.25">
      <c r="A607" s="8"/>
      <c r="E607" s="8"/>
      <c r="I607" s="9"/>
      <c r="J607" s="9"/>
      <c r="L607" s="9"/>
      <c r="N607" s="9"/>
      <c r="P607" s="9"/>
      <c r="R607" s="10"/>
      <c r="S607" s="10"/>
      <c r="T607" s="10"/>
      <c r="U607" s="10"/>
      <c r="V607" s="10"/>
      <c r="AA607" s="10"/>
      <c r="AD607" s="10"/>
      <c r="AH607" s="8"/>
      <c r="AI607"/>
      <c r="AO607" s="57"/>
      <c r="AP607"/>
      <c r="AQ607" s="54"/>
      <c r="AR607" s="54"/>
      <c r="AT607"/>
      <c r="AU607" s="36"/>
      <c r="AV607" s="36"/>
      <c r="AW607" s="36"/>
      <c r="AX607" s="36"/>
      <c r="AY607" s="36"/>
    </row>
    <row r="608" spans="1:51" s="7" customFormat="1" x14ac:dyDescent="0.25">
      <c r="A608" s="8"/>
      <c r="E608" s="8"/>
      <c r="I608" s="9"/>
      <c r="J608" s="9"/>
      <c r="L608" s="9"/>
      <c r="N608" s="9"/>
      <c r="P608" s="9"/>
      <c r="R608" s="10"/>
      <c r="S608" s="10"/>
      <c r="T608" s="10"/>
      <c r="U608" s="10"/>
      <c r="V608" s="10"/>
      <c r="AA608" s="10"/>
      <c r="AD608" s="10"/>
      <c r="AH608" s="8"/>
      <c r="AI608"/>
      <c r="AO608" s="57"/>
      <c r="AP608"/>
      <c r="AQ608" s="54"/>
      <c r="AR608" s="54"/>
      <c r="AT608"/>
      <c r="AU608" s="36"/>
      <c r="AV608" s="36"/>
      <c r="AW608" s="36"/>
      <c r="AX608" s="36"/>
      <c r="AY608" s="36"/>
    </row>
    <row r="609" spans="1:51" s="7" customFormat="1" x14ac:dyDescent="0.25">
      <c r="A609" s="8"/>
      <c r="E609" s="8"/>
      <c r="I609" s="9"/>
      <c r="J609" s="9"/>
      <c r="L609" s="9"/>
      <c r="N609" s="9"/>
      <c r="P609" s="9"/>
      <c r="R609" s="10"/>
      <c r="S609" s="10"/>
      <c r="T609" s="10"/>
      <c r="U609" s="10"/>
      <c r="V609" s="10"/>
      <c r="AA609" s="10"/>
      <c r="AD609" s="10"/>
      <c r="AH609" s="8"/>
      <c r="AI609"/>
      <c r="AO609" s="57"/>
      <c r="AP609"/>
      <c r="AQ609" s="54"/>
      <c r="AR609" s="54"/>
      <c r="AT609"/>
      <c r="AU609" s="36"/>
      <c r="AV609" s="36"/>
      <c r="AW609" s="36"/>
      <c r="AX609" s="36"/>
      <c r="AY609" s="36"/>
    </row>
    <row r="610" spans="1:51" s="7" customFormat="1" x14ac:dyDescent="0.25">
      <c r="A610" s="8"/>
      <c r="E610" s="8"/>
      <c r="I610" s="9"/>
      <c r="J610" s="9"/>
      <c r="L610" s="9"/>
      <c r="N610" s="9"/>
      <c r="P610" s="9"/>
      <c r="R610" s="10"/>
      <c r="S610" s="10"/>
      <c r="T610" s="10"/>
      <c r="U610" s="10"/>
      <c r="V610" s="10"/>
      <c r="AA610" s="10"/>
      <c r="AD610" s="10"/>
      <c r="AH610" s="8"/>
      <c r="AI610"/>
      <c r="AO610" s="57"/>
      <c r="AP610"/>
      <c r="AQ610" s="54"/>
      <c r="AR610" s="54"/>
      <c r="AT610"/>
      <c r="AU610" s="36"/>
      <c r="AV610" s="36"/>
      <c r="AW610" s="36"/>
      <c r="AX610" s="36"/>
      <c r="AY610" s="36"/>
    </row>
    <row r="611" spans="1:51" s="7" customFormat="1" x14ac:dyDescent="0.25">
      <c r="A611" s="8"/>
      <c r="E611" s="8"/>
      <c r="I611" s="9"/>
      <c r="J611" s="9"/>
      <c r="L611" s="9"/>
      <c r="N611" s="9"/>
      <c r="P611" s="9"/>
      <c r="R611" s="10"/>
      <c r="S611" s="10"/>
      <c r="T611" s="10"/>
      <c r="U611" s="10"/>
      <c r="V611" s="10"/>
      <c r="AA611" s="10"/>
      <c r="AD611" s="10"/>
      <c r="AH611" s="8"/>
      <c r="AI611"/>
      <c r="AO611" s="57"/>
      <c r="AP611"/>
      <c r="AQ611" s="54"/>
      <c r="AR611" s="54"/>
      <c r="AT611"/>
      <c r="AU611" s="36"/>
      <c r="AV611" s="36"/>
      <c r="AW611" s="36"/>
      <c r="AX611" s="36"/>
      <c r="AY611" s="36"/>
    </row>
    <row r="612" spans="1:51" s="7" customFormat="1" x14ac:dyDescent="0.25">
      <c r="A612" s="8"/>
      <c r="E612" s="8"/>
      <c r="I612" s="9"/>
      <c r="J612" s="9"/>
      <c r="L612" s="9"/>
      <c r="N612" s="9"/>
      <c r="P612" s="9"/>
      <c r="R612" s="10"/>
      <c r="S612" s="10"/>
      <c r="T612" s="10"/>
      <c r="U612" s="10"/>
      <c r="V612" s="10"/>
      <c r="AA612" s="10"/>
      <c r="AD612" s="10"/>
      <c r="AH612" s="8"/>
      <c r="AI612"/>
      <c r="AO612" s="57"/>
      <c r="AP612"/>
      <c r="AQ612" s="54"/>
      <c r="AR612" s="54"/>
      <c r="AT612"/>
      <c r="AU612" s="36"/>
      <c r="AV612" s="36"/>
      <c r="AW612" s="36"/>
      <c r="AX612" s="36"/>
      <c r="AY612" s="36"/>
    </row>
    <row r="613" spans="1:51" s="7" customFormat="1" x14ac:dyDescent="0.25">
      <c r="A613" s="8"/>
      <c r="E613" s="8"/>
      <c r="I613" s="9"/>
      <c r="J613" s="9"/>
      <c r="L613" s="9"/>
      <c r="N613" s="9"/>
      <c r="P613" s="9"/>
      <c r="R613" s="10"/>
      <c r="S613" s="10"/>
      <c r="T613" s="10"/>
      <c r="U613" s="10"/>
      <c r="V613" s="10"/>
      <c r="AA613" s="10"/>
      <c r="AD613" s="10"/>
      <c r="AH613" s="8"/>
      <c r="AI613"/>
      <c r="AO613" s="57"/>
      <c r="AP613"/>
      <c r="AQ613" s="54"/>
      <c r="AR613" s="54"/>
      <c r="AT613"/>
      <c r="AU613" s="36"/>
      <c r="AV613" s="36"/>
      <c r="AW613" s="36"/>
      <c r="AX613" s="36"/>
      <c r="AY613" s="36"/>
    </row>
    <row r="614" spans="1:51" s="7" customFormat="1" x14ac:dyDescent="0.25">
      <c r="A614" s="8"/>
      <c r="E614" s="8"/>
      <c r="I614" s="9"/>
      <c r="J614" s="9"/>
      <c r="L614" s="9"/>
      <c r="N614" s="9"/>
      <c r="P614" s="9"/>
      <c r="R614" s="10"/>
      <c r="S614" s="10"/>
      <c r="T614" s="10"/>
      <c r="U614" s="10"/>
      <c r="V614" s="10"/>
      <c r="AA614" s="10"/>
      <c r="AD614" s="10"/>
      <c r="AH614" s="8"/>
      <c r="AI614"/>
      <c r="AO614" s="57"/>
      <c r="AP614"/>
      <c r="AQ614" s="54"/>
      <c r="AR614" s="54"/>
      <c r="AT614"/>
      <c r="AU614" s="36"/>
      <c r="AV614" s="36"/>
      <c r="AW614" s="36"/>
      <c r="AX614" s="36"/>
      <c r="AY614" s="36"/>
    </row>
    <row r="615" spans="1:51" s="7" customFormat="1" x14ac:dyDescent="0.25">
      <c r="A615" s="8"/>
      <c r="E615" s="8"/>
      <c r="I615" s="9"/>
      <c r="J615" s="9"/>
      <c r="L615" s="9"/>
      <c r="N615" s="9"/>
      <c r="P615" s="9"/>
      <c r="R615" s="10"/>
      <c r="S615" s="10"/>
      <c r="T615" s="10"/>
      <c r="U615" s="10"/>
      <c r="V615" s="10"/>
      <c r="AA615" s="10"/>
      <c r="AD615" s="10"/>
      <c r="AH615" s="8"/>
      <c r="AI615"/>
      <c r="AO615" s="57"/>
      <c r="AP615"/>
      <c r="AQ615" s="54"/>
      <c r="AR615" s="54"/>
      <c r="AT615"/>
      <c r="AU615" s="36"/>
      <c r="AV615" s="36"/>
      <c r="AW615" s="36"/>
      <c r="AX615" s="36"/>
      <c r="AY615" s="36"/>
    </row>
    <row r="616" spans="1:51" s="7" customFormat="1" x14ac:dyDescent="0.25">
      <c r="A616" s="8"/>
      <c r="E616" s="8"/>
      <c r="I616" s="9"/>
      <c r="J616" s="9"/>
      <c r="L616" s="9"/>
      <c r="N616" s="9"/>
      <c r="P616" s="9"/>
      <c r="R616" s="10"/>
      <c r="S616" s="10"/>
      <c r="T616" s="10"/>
      <c r="U616" s="10"/>
      <c r="V616" s="10"/>
      <c r="AA616" s="10"/>
      <c r="AD616" s="10"/>
      <c r="AH616" s="8"/>
      <c r="AI616"/>
      <c r="AO616" s="57"/>
      <c r="AP616"/>
      <c r="AQ616" s="54"/>
      <c r="AR616" s="54"/>
      <c r="AT616"/>
      <c r="AU616" s="36"/>
      <c r="AV616" s="36"/>
      <c r="AW616" s="36"/>
      <c r="AX616" s="36"/>
      <c r="AY616" s="36"/>
    </row>
    <row r="617" spans="1:51" s="7" customFormat="1" x14ac:dyDescent="0.25">
      <c r="A617" s="8"/>
      <c r="E617" s="8"/>
      <c r="I617" s="9"/>
      <c r="J617" s="9"/>
      <c r="L617" s="9"/>
      <c r="N617" s="9"/>
      <c r="P617" s="9"/>
      <c r="R617" s="10"/>
      <c r="S617" s="10"/>
      <c r="T617" s="10"/>
      <c r="U617" s="10"/>
      <c r="V617" s="10"/>
      <c r="AA617" s="10"/>
      <c r="AD617" s="10"/>
      <c r="AH617" s="8"/>
      <c r="AI617"/>
      <c r="AO617" s="57"/>
      <c r="AP617"/>
      <c r="AQ617" s="54"/>
      <c r="AR617" s="54"/>
      <c r="AT617"/>
      <c r="AU617" s="36"/>
      <c r="AV617" s="36"/>
      <c r="AW617" s="36"/>
      <c r="AX617" s="36"/>
      <c r="AY617" s="36"/>
    </row>
    <row r="618" spans="1:51" s="7" customFormat="1" x14ac:dyDescent="0.25">
      <c r="A618" s="8"/>
      <c r="E618" s="8"/>
      <c r="I618" s="9"/>
      <c r="J618" s="9"/>
      <c r="L618" s="9"/>
      <c r="N618" s="9"/>
      <c r="P618" s="9"/>
      <c r="R618" s="10"/>
      <c r="S618" s="10"/>
      <c r="T618" s="10"/>
      <c r="U618" s="10"/>
      <c r="V618" s="10"/>
      <c r="AA618" s="10"/>
      <c r="AD618" s="10"/>
      <c r="AH618" s="8"/>
      <c r="AI618"/>
      <c r="AO618" s="57"/>
      <c r="AP618"/>
      <c r="AQ618" s="54"/>
      <c r="AR618" s="54"/>
      <c r="AT618"/>
      <c r="AU618" s="36"/>
      <c r="AV618" s="36"/>
      <c r="AW618" s="36"/>
      <c r="AX618" s="36"/>
      <c r="AY618" s="36"/>
    </row>
    <row r="619" spans="1:51" s="7" customFormat="1" x14ac:dyDescent="0.25">
      <c r="A619" s="8"/>
      <c r="E619" s="8"/>
      <c r="I619" s="9"/>
      <c r="J619" s="9"/>
      <c r="L619" s="9"/>
      <c r="N619" s="9"/>
      <c r="P619" s="9"/>
      <c r="R619" s="10"/>
      <c r="S619" s="10"/>
      <c r="T619" s="10"/>
      <c r="U619" s="10"/>
      <c r="V619" s="10"/>
      <c r="AA619" s="10"/>
      <c r="AD619" s="10"/>
      <c r="AH619" s="8"/>
      <c r="AI619"/>
      <c r="AO619" s="57"/>
      <c r="AP619"/>
      <c r="AQ619" s="54"/>
      <c r="AR619" s="54"/>
      <c r="AT619"/>
      <c r="AU619" s="36"/>
      <c r="AV619" s="36"/>
      <c r="AW619" s="36"/>
      <c r="AX619" s="36"/>
      <c r="AY619" s="36"/>
    </row>
    <row r="620" spans="1:51" s="7" customFormat="1" x14ac:dyDescent="0.25">
      <c r="A620" s="8"/>
      <c r="E620" s="8"/>
      <c r="I620" s="9"/>
      <c r="J620" s="9"/>
      <c r="L620" s="9"/>
      <c r="N620" s="9"/>
      <c r="P620" s="9"/>
      <c r="R620" s="10"/>
      <c r="S620" s="10"/>
      <c r="T620" s="10"/>
      <c r="U620" s="10"/>
      <c r="V620" s="10"/>
      <c r="AA620" s="10"/>
      <c r="AD620" s="10"/>
      <c r="AH620" s="8"/>
      <c r="AI620"/>
      <c r="AO620" s="57"/>
      <c r="AP620"/>
      <c r="AQ620" s="54"/>
      <c r="AR620" s="54"/>
      <c r="AT620"/>
      <c r="AU620" s="36"/>
      <c r="AV620" s="36"/>
      <c r="AW620" s="36"/>
      <c r="AX620" s="36"/>
      <c r="AY620" s="36"/>
    </row>
    <row r="621" spans="1:51" s="7" customFormat="1" x14ac:dyDescent="0.25">
      <c r="A621" s="8"/>
      <c r="E621" s="8"/>
      <c r="I621" s="9"/>
      <c r="J621" s="9"/>
      <c r="L621" s="9"/>
      <c r="N621" s="9"/>
      <c r="P621" s="9"/>
      <c r="R621" s="10"/>
      <c r="S621" s="10"/>
      <c r="T621" s="10"/>
      <c r="U621" s="10"/>
      <c r="V621" s="10"/>
      <c r="AA621" s="10"/>
      <c r="AD621" s="10"/>
      <c r="AH621" s="8"/>
      <c r="AI621"/>
      <c r="AO621" s="57"/>
      <c r="AP621"/>
      <c r="AQ621" s="54"/>
      <c r="AR621" s="54"/>
      <c r="AT621"/>
      <c r="AU621" s="36"/>
      <c r="AV621" s="36"/>
      <c r="AW621" s="36"/>
      <c r="AX621" s="36"/>
      <c r="AY621" s="36"/>
    </row>
    <row r="622" spans="1:51" s="7" customFormat="1" x14ac:dyDescent="0.25">
      <c r="A622" s="8"/>
      <c r="E622" s="8"/>
      <c r="I622" s="9"/>
      <c r="J622" s="9"/>
      <c r="L622" s="9"/>
      <c r="N622" s="9"/>
      <c r="P622" s="9"/>
      <c r="R622" s="10"/>
      <c r="S622" s="10"/>
      <c r="T622" s="10"/>
      <c r="U622" s="10"/>
      <c r="V622" s="10"/>
      <c r="AA622" s="10"/>
      <c r="AD622" s="10"/>
      <c r="AH622" s="8"/>
      <c r="AI622"/>
      <c r="AO622" s="57"/>
      <c r="AP622"/>
      <c r="AQ622" s="54"/>
      <c r="AR622" s="54"/>
      <c r="AT622"/>
      <c r="AU622" s="36"/>
      <c r="AV622" s="36"/>
      <c r="AW622" s="36"/>
      <c r="AX622" s="36"/>
      <c r="AY622" s="36"/>
    </row>
    <row r="623" spans="1:51" s="7" customFormat="1" x14ac:dyDescent="0.25">
      <c r="A623" s="8"/>
      <c r="E623" s="8"/>
      <c r="I623" s="9"/>
      <c r="J623" s="9"/>
      <c r="L623" s="9"/>
      <c r="N623" s="9"/>
      <c r="P623" s="9"/>
      <c r="R623" s="10"/>
      <c r="S623" s="10"/>
      <c r="T623" s="10"/>
      <c r="U623" s="10"/>
      <c r="V623" s="10"/>
      <c r="AA623" s="10"/>
      <c r="AD623" s="10"/>
      <c r="AH623" s="8"/>
      <c r="AI623"/>
      <c r="AO623" s="57"/>
      <c r="AP623"/>
      <c r="AQ623" s="54"/>
      <c r="AR623" s="54"/>
      <c r="AT623"/>
      <c r="AU623" s="36"/>
      <c r="AV623" s="36"/>
      <c r="AW623" s="36"/>
      <c r="AX623" s="36"/>
      <c r="AY623" s="36"/>
    </row>
    <row r="624" spans="1:51" s="7" customFormat="1" x14ac:dyDescent="0.25">
      <c r="A624" s="8"/>
      <c r="E624" s="8"/>
      <c r="I624" s="9"/>
      <c r="J624" s="9"/>
      <c r="L624" s="9"/>
      <c r="N624" s="9"/>
      <c r="P624" s="9"/>
      <c r="R624" s="10"/>
      <c r="S624" s="10"/>
      <c r="T624" s="10"/>
      <c r="U624" s="10"/>
      <c r="V624" s="10"/>
      <c r="AA624" s="10"/>
      <c r="AD624" s="10"/>
      <c r="AH624" s="8"/>
      <c r="AI624"/>
      <c r="AO624" s="57"/>
      <c r="AP624"/>
      <c r="AQ624" s="54"/>
      <c r="AR624" s="54"/>
      <c r="AT624"/>
      <c r="AU624" s="36"/>
      <c r="AV624" s="36"/>
      <c r="AW624" s="36"/>
      <c r="AX624" s="36"/>
      <c r="AY624" s="36"/>
    </row>
    <row r="625" spans="1:51" s="7" customFormat="1" x14ac:dyDescent="0.25">
      <c r="A625" s="8"/>
      <c r="E625" s="8"/>
      <c r="I625" s="9"/>
      <c r="J625" s="9"/>
      <c r="L625" s="9"/>
      <c r="N625" s="9"/>
      <c r="P625" s="9"/>
      <c r="R625" s="10"/>
      <c r="S625" s="10"/>
      <c r="T625" s="10"/>
      <c r="U625" s="10"/>
      <c r="V625" s="10"/>
      <c r="AA625" s="10"/>
      <c r="AD625" s="10"/>
      <c r="AH625" s="8"/>
      <c r="AI625"/>
      <c r="AO625" s="57"/>
      <c r="AP625"/>
      <c r="AQ625" s="54"/>
      <c r="AR625" s="54"/>
      <c r="AT625"/>
      <c r="AU625" s="36"/>
      <c r="AV625" s="36"/>
      <c r="AW625" s="36"/>
      <c r="AX625" s="36"/>
      <c r="AY625" s="36"/>
    </row>
    <row r="626" spans="1:51" s="7" customFormat="1" x14ac:dyDescent="0.25">
      <c r="A626" s="8"/>
      <c r="E626" s="8"/>
      <c r="I626" s="9"/>
      <c r="J626" s="9"/>
      <c r="L626" s="9"/>
      <c r="N626" s="9"/>
      <c r="P626" s="9"/>
      <c r="R626" s="10"/>
      <c r="S626" s="10"/>
      <c r="T626" s="10"/>
      <c r="U626" s="10"/>
      <c r="V626" s="10"/>
      <c r="AA626" s="10"/>
      <c r="AD626" s="10"/>
      <c r="AH626" s="8"/>
      <c r="AI626"/>
      <c r="AO626" s="57"/>
      <c r="AP626"/>
      <c r="AQ626" s="54"/>
      <c r="AR626" s="54"/>
      <c r="AT626"/>
      <c r="AU626" s="36"/>
      <c r="AV626" s="36"/>
      <c r="AW626" s="36"/>
      <c r="AX626" s="36"/>
      <c r="AY626" s="36"/>
    </row>
    <row r="627" spans="1:51" s="7" customFormat="1" x14ac:dyDescent="0.25">
      <c r="A627" s="8"/>
      <c r="E627" s="8"/>
      <c r="I627" s="9"/>
      <c r="J627" s="9"/>
      <c r="L627" s="9"/>
      <c r="N627" s="9"/>
      <c r="P627" s="9"/>
      <c r="R627" s="10"/>
      <c r="S627" s="10"/>
      <c r="T627" s="10"/>
      <c r="U627" s="10"/>
      <c r="V627" s="10"/>
      <c r="AA627" s="10"/>
      <c r="AD627" s="10"/>
      <c r="AH627" s="8"/>
      <c r="AI627"/>
      <c r="AO627" s="57"/>
      <c r="AP627"/>
      <c r="AQ627" s="54"/>
      <c r="AR627" s="54"/>
      <c r="AT627"/>
      <c r="AU627" s="36"/>
      <c r="AV627" s="36"/>
      <c r="AW627" s="36"/>
      <c r="AX627" s="36"/>
      <c r="AY627" s="36"/>
    </row>
    <row r="628" spans="1:51" s="7" customFormat="1" x14ac:dyDescent="0.25">
      <c r="A628" s="8"/>
      <c r="E628" s="8"/>
      <c r="I628" s="9"/>
      <c r="J628" s="9"/>
      <c r="L628" s="9"/>
      <c r="N628" s="9"/>
      <c r="P628" s="9"/>
      <c r="R628" s="10"/>
      <c r="S628" s="10"/>
      <c r="T628" s="10"/>
      <c r="U628" s="10"/>
      <c r="V628" s="10"/>
      <c r="AA628" s="10"/>
      <c r="AD628" s="10"/>
      <c r="AH628" s="8"/>
      <c r="AI628"/>
      <c r="AO628" s="57"/>
      <c r="AP628"/>
      <c r="AQ628" s="54"/>
      <c r="AR628" s="54"/>
      <c r="AT628"/>
      <c r="AU628" s="36"/>
      <c r="AV628" s="36"/>
      <c r="AW628" s="36"/>
      <c r="AX628" s="36"/>
      <c r="AY628" s="36"/>
    </row>
    <row r="629" spans="1:51" s="7" customFormat="1" x14ac:dyDescent="0.25">
      <c r="A629" s="8"/>
      <c r="E629" s="8"/>
      <c r="I629" s="9"/>
      <c r="J629" s="9"/>
      <c r="L629" s="9"/>
      <c r="N629" s="9"/>
      <c r="P629" s="9"/>
      <c r="R629" s="10"/>
      <c r="S629" s="10"/>
      <c r="T629" s="10"/>
      <c r="U629" s="10"/>
      <c r="V629" s="10"/>
      <c r="AA629" s="10"/>
      <c r="AD629" s="10"/>
      <c r="AH629" s="8"/>
      <c r="AI629"/>
      <c r="AO629" s="57"/>
      <c r="AP629"/>
      <c r="AQ629" s="54"/>
      <c r="AR629" s="54"/>
      <c r="AT629"/>
      <c r="AU629" s="36"/>
      <c r="AV629" s="36"/>
      <c r="AW629" s="36"/>
      <c r="AX629" s="36"/>
      <c r="AY629" s="36"/>
    </row>
    <row r="630" spans="1:51" s="7" customFormat="1" x14ac:dyDescent="0.25">
      <c r="A630" s="8"/>
      <c r="E630" s="8"/>
      <c r="I630" s="9"/>
      <c r="J630" s="9"/>
      <c r="L630" s="9"/>
      <c r="N630" s="9"/>
      <c r="P630" s="9"/>
      <c r="R630" s="10"/>
      <c r="S630" s="10"/>
      <c r="T630" s="10"/>
      <c r="U630" s="10"/>
      <c r="V630" s="10"/>
      <c r="AA630" s="10"/>
      <c r="AD630" s="10"/>
      <c r="AH630" s="8"/>
      <c r="AI630"/>
      <c r="AO630" s="57"/>
      <c r="AP630"/>
      <c r="AQ630" s="54"/>
      <c r="AR630" s="54"/>
      <c r="AT630"/>
      <c r="AU630" s="36"/>
      <c r="AV630" s="36"/>
      <c r="AW630" s="36"/>
      <c r="AX630" s="36"/>
      <c r="AY630" s="36"/>
    </row>
    <row r="631" spans="1:51" s="7" customFormat="1" x14ac:dyDescent="0.25">
      <c r="A631" s="8"/>
      <c r="E631" s="8"/>
      <c r="I631" s="9"/>
      <c r="J631" s="9"/>
      <c r="L631" s="9"/>
      <c r="N631" s="9"/>
      <c r="P631" s="9"/>
      <c r="R631" s="10"/>
      <c r="S631" s="10"/>
      <c r="T631" s="10"/>
      <c r="U631" s="10"/>
      <c r="V631" s="10"/>
      <c r="AA631" s="10"/>
      <c r="AD631" s="10"/>
      <c r="AH631" s="8"/>
      <c r="AI631"/>
      <c r="AO631" s="57"/>
      <c r="AP631"/>
      <c r="AQ631" s="54"/>
      <c r="AR631" s="54"/>
      <c r="AT631"/>
      <c r="AU631" s="36"/>
      <c r="AV631" s="36"/>
      <c r="AW631" s="36"/>
      <c r="AX631" s="36"/>
      <c r="AY631" s="36"/>
    </row>
    <row r="632" spans="1:51" s="7" customFormat="1" x14ac:dyDescent="0.25">
      <c r="A632" s="8"/>
      <c r="E632" s="8"/>
      <c r="I632" s="9"/>
      <c r="J632" s="9"/>
      <c r="L632" s="9"/>
      <c r="N632" s="9"/>
      <c r="P632" s="9"/>
      <c r="R632" s="10"/>
      <c r="S632" s="10"/>
      <c r="T632" s="10"/>
      <c r="U632" s="10"/>
      <c r="V632" s="10"/>
      <c r="AA632" s="10"/>
      <c r="AD632" s="10"/>
      <c r="AH632" s="8"/>
      <c r="AI632"/>
      <c r="AO632" s="57"/>
      <c r="AP632"/>
      <c r="AQ632" s="54"/>
      <c r="AR632" s="54"/>
      <c r="AT632"/>
      <c r="AU632" s="36"/>
      <c r="AV632" s="36"/>
      <c r="AW632" s="36"/>
      <c r="AX632" s="36"/>
      <c r="AY632" s="36"/>
    </row>
    <row r="633" spans="1:51" s="7" customFormat="1" x14ac:dyDescent="0.25">
      <c r="A633" s="8"/>
      <c r="E633" s="8"/>
      <c r="I633" s="9"/>
      <c r="J633" s="9"/>
      <c r="L633" s="9"/>
      <c r="N633" s="9"/>
      <c r="P633" s="9"/>
      <c r="R633" s="10"/>
      <c r="S633" s="10"/>
      <c r="T633" s="10"/>
      <c r="U633" s="10"/>
      <c r="V633" s="10"/>
      <c r="AA633" s="10"/>
      <c r="AD633" s="10"/>
      <c r="AH633" s="8"/>
      <c r="AI633"/>
      <c r="AO633" s="57"/>
      <c r="AP633"/>
      <c r="AQ633" s="54"/>
      <c r="AR633" s="54"/>
      <c r="AT633"/>
      <c r="AU633" s="36"/>
      <c r="AV633" s="36"/>
      <c r="AW633" s="36"/>
      <c r="AX633" s="36"/>
      <c r="AY633" s="36"/>
    </row>
    <row r="634" spans="1:51" s="7" customFormat="1" x14ac:dyDescent="0.25">
      <c r="A634" s="8"/>
      <c r="E634" s="8"/>
      <c r="I634" s="9"/>
      <c r="J634" s="9"/>
      <c r="L634" s="9"/>
      <c r="N634" s="9"/>
      <c r="P634" s="9"/>
      <c r="R634" s="10"/>
      <c r="S634" s="10"/>
      <c r="T634" s="10"/>
      <c r="U634" s="10"/>
      <c r="V634" s="10"/>
      <c r="AA634" s="10"/>
      <c r="AD634" s="10"/>
      <c r="AH634" s="8"/>
      <c r="AI634"/>
      <c r="AO634" s="57"/>
      <c r="AP634"/>
      <c r="AQ634" s="54"/>
      <c r="AR634" s="54"/>
      <c r="AT634"/>
      <c r="AU634" s="36"/>
      <c r="AV634" s="36"/>
      <c r="AW634" s="36"/>
      <c r="AX634" s="36"/>
      <c r="AY634" s="36"/>
    </row>
    <row r="635" spans="1:51" s="7" customFormat="1" x14ac:dyDescent="0.25">
      <c r="A635" s="8"/>
      <c r="E635" s="8"/>
      <c r="I635" s="9"/>
      <c r="J635" s="9"/>
      <c r="L635" s="9"/>
      <c r="N635" s="9"/>
      <c r="P635" s="9"/>
      <c r="R635" s="10"/>
      <c r="S635" s="10"/>
      <c r="T635" s="10"/>
      <c r="U635" s="10"/>
      <c r="V635" s="10"/>
      <c r="AA635" s="10"/>
      <c r="AD635" s="10"/>
      <c r="AH635" s="8"/>
      <c r="AI635"/>
      <c r="AO635" s="57"/>
      <c r="AP635"/>
      <c r="AQ635" s="54"/>
      <c r="AR635" s="54"/>
      <c r="AT635"/>
      <c r="AU635" s="36"/>
      <c r="AV635" s="36"/>
      <c r="AW635" s="36"/>
      <c r="AX635" s="36"/>
      <c r="AY635" s="36"/>
    </row>
    <row r="636" spans="1:51" s="7" customFormat="1" x14ac:dyDescent="0.25">
      <c r="A636" s="8"/>
      <c r="E636" s="8"/>
      <c r="I636" s="9"/>
      <c r="J636" s="9"/>
      <c r="L636" s="9"/>
      <c r="N636" s="9"/>
      <c r="P636" s="9"/>
      <c r="R636" s="10"/>
      <c r="S636" s="10"/>
      <c r="T636" s="10"/>
      <c r="U636" s="10"/>
      <c r="V636" s="10"/>
      <c r="AA636" s="10"/>
      <c r="AD636" s="10"/>
      <c r="AH636" s="8"/>
      <c r="AI636"/>
      <c r="AO636" s="57"/>
      <c r="AP636"/>
      <c r="AQ636" s="54"/>
      <c r="AR636" s="54"/>
      <c r="AT636"/>
      <c r="AU636" s="36"/>
      <c r="AV636" s="36"/>
      <c r="AW636" s="36"/>
      <c r="AX636" s="36"/>
      <c r="AY636" s="36"/>
    </row>
    <row r="637" spans="1:51" s="7" customFormat="1" x14ac:dyDescent="0.25">
      <c r="A637" s="8"/>
      <c r="E637" s="8"/>
      <c r="I637" s="9"/>
      <c r="J637" s="9"/>
      <c r="L637" s="9"/>
      <c r="N637" s="9"/>
      <c r="P637" s="9"/>
      <c r="R637" s="10"/>
      <c r="S637" s="10"/>
      <c r="T637" s="10"/>
      <c r="U637" s="10"/>
      <c r="V637" s="10"/>
      <c r="AA637" s="10"/>
      <c r="AD637" s="10"/>
      <c r="AH637" s="8"/>
      <c r="AI637"/>
      <c r="AO637" s="57"/>
      <c r="AP637"/>
      <c r="AQ637" s="54"/>
      <c r="AR637" s="54"/>
      <c r="AT637"/>
      <c r="AU637" s="36"/>
      <c r="AV637" s="36"/>
      <c r="AW637" s="36"/>
      <c r="AX637" s="36"/>
      <c r="AY637" s="36"/>
    </row>
    <row r="638" spans="1:51" s="7" customFormat="1" x14ac:dyDescent="0.25">
      <c r="A638" s="8"/>
      <c r="E638" s="8"/>
      <c r="I638" s="9"/>
      <c r="J638" s="9"/>
      <c r="L638" s="9"/>
      <c r="N638" s="9"/>
      <c r="P638" s="9"/>
      <c r="R638" s="10"/>
      <c r="S638" s="10"/>
      <c r="T638" s="10"/>
      <c r="U638" s="10"/>
      <c r="V638" s="10"/>
      <c r="AA638" s="10"/>
      <c r="AD638" s="10"/>
      <c r="AH638" s="8"/>
      <c r="AI638"/>
      <c r="AO638" s="57"/>
      <c r="AP638"/>
      <c r="AQ638" s="54"/>
      <c r="AR638" s="54"/>
      <c r="AT638"/>
      <c r="AU638" s="36"/>
      <c r="AV638" s="36"/>
      <c r="AW638" s="36"/>
      <c r="AX638" s="36"/>
      <c r="AY638" s="36"/>
    </row>
    <row r="639" spans="1:51" s="7" customFormat="1" x14ac:dyDescent="0.25">
      <c r="A639" s="8"/>
      <c r="E639" s="8"/>
      <c r="I639" s="9"/>
      <c r="J639" s="9"/>
      <c r="L639" s="9"/>
      <c r="N639" s="9"/>
      <c r="P639" s="9"/>
      <c r="R639" s="10"/>
      <c r="S639" s="10"/>
      <c r="T639" s="10"/>
      <c r="U639" s="10"/>
      <c r="V639" s="10"/>
      <c r="AA639" s="10"/>
      <c r="AD639" s="10"/>
      <c r="AH639" s="8"/>
      <c r="AI639"/>
      <c r="AO639" s="57"/>
      <c r="AP639"/>
      <c r="AQ639" s="54"/>
      <c r="AR639" s="54"/>
      <c r="AT639"/>
      <c r="AU639" s="36"/>
      <c r="AV639" s="36"/>
      <c r="AW639" s="36"/>
      <c r="AX639" s="36"/>
      <c r="AY639" s="36"/>
    </row>
    <row r="640" spans="1:51" s="7" customFormat="1" x14ac:dyDescent="0.25">
      <c r="A640" s="8"/>
      <c r="E640" s="8"/>
      <c r="I640" s="9"/>
      <c r="J640" s="9"/>
      <c r="L640" s="9"/>
      <c r="N640" s="9"/>
      <c r="P640" s="9"/>
      <c r="R640" s="10"/>
      <c r="S640" s="10"/>
      <c r="T640" s="10"/>
      <c r="U640" s="10"/>
      <c r="V640" s="10"/>
      <c r="AA640" s="10"/>
      <c r="AD640" s="10"/>
      <c r="AH640" s="8"/>
      <c r="AI640"/>
      <c r="AO640" s="57"/>
      <c r="AP640"/>
      <c r="AQ640" s="54"/>
      <c r="AR640" s="54"/>
      <c r="AT640"/>
      <c r="AU640" s="36"/>
      <c r="AV640" s="36"/>
      <c r="AW640" s="36"/>
      <c r="AX640" s="36"/>
      <c r="AY640" s="36"/>
    </row>
    <row r="641" spans="1:51" s="7" customFormat="1" x14ac:dyDescent="0.25">
      <c r="A641" s="8"/>
      <c r="E641" s="8"/>
      <c r="I641" s="9"/>
      <c r="J641" s="9"/>
      <c r="L641" s="9"/>
      <c r="N641" s="9"/>
      <c r="P641" s="9"/>
      <c r="R641" s="10"/>
      <c r="S641" s="10"/>
      <c r="T641" s="10"/>
      <c r="U641" s="10"/>
      <c r="V641" s="10"/>
      <c r="AA641" s="10"/>
      <c r="AD641" s="10"/>
      <c r="AH641" s="8"/>
      <c r="AI641"/>
      <c r="AO641" s="57"/>
      <c r="AP641"/>
      <c r="AQ641" s="54"/>
      <c r="AR641" s="54"/>
      <c r="AT641"/>
      <c r="AU641" s="36"/>
      <c r="AV641" s="36"/>
      <c r="AW641" s="36"/>
      <c r="AX641" s="36"/>
      <c r="AY641" s="36"/>
    </row>
    <row r="642" spans="1:51" s="7" customFormat="1" x14ac:dyDescent="0.25">
      <c r="A642" s="8"/>
      <c r="E642" s="8"/>
      <c r="I642" s="9"/>
      <c r="J642" s="9"/>
      <c r="L642" s="9"/>
      <c r="N642" s="9"/>
      <c r="P642" s="9"/>
      <c r="R642" s="10"/>
      <c r="S642" s="10"/>
      <c r="T642" s="10"/>
      <c r="U642" s="10"/>
      <c r="V642" s="10"/>
      <c r="AA642" s="10"/>
      <c r="AD642" s="10"/>
      <c r="AH642" s="8"/>
      <c r="AI642"/>
      <c r="AO642" s="57"/>
      <c r="AP642"/>
      <c r="AQ642" s="54"/>
      <c r="AR642" s="54"/>
      <c r="AT642"/>
      <c r="AU642" s="36"/>
      <c r="AV642" s="36"/>
      <c r="AW642" s="36"/>
      <c r="AX642" s="36"/>
      <c r="AY642" s="36"/>
    </row>
    <row r="643" spans="1:51" s="7" customFormat="1" x14ac:dyDescent="0.25">
      <c r="A643" s="8"/>
      <c r="E643" s="8"/>
      <c r="I643" s="9"/>
      <c r="J643" s="9"/>
      <c r="L643" s="9"/>
      <c r="N643" s="9"/>
      <c r="P643" s="9"/>
      <c r="R643" s="10"/>
      <c r="S643" s="10"/>
      <c r="T643" s="10"/>
      <c r="U643" s="10"/>
      <c r="V643" s="10"/>
      <c r="AA643" s="10"/>
      <c r="AD643" s="10"/>
      <c r="AH643" s="8"/>
      <c r="AI643"/>
      <c r="AO643" s="57"/>
      <c r="AP643"/>
      <c r="AQ643" s="54"/>
      <c r="AR643" s="54"/>
      <c r="AT643"/>
      <c r="AU643" s="36"/>
      <c r="AV643" s="36"/>
      <c r="AW643" s="36"/>
      <c r="AX643" s="36"/>
      <c r="AY643" s="36"/>
    </row>
    <row r="644" spans="1:51" s="7" customFormat="1" x14ac:dyDescent="0.25">
      <c r="A644" s="8"/>
      <c r="E644" s="8"/>
      <c r="I644" s="9"/>
      <c r="J644" s="9"/>
      <c r="L644" s="9"/>
      <c r="N644" s="9"/>
      <c r="P644" s="9"/>
      <c r="R644" s="10"/>
      <c r="S644" s="10"/>
      <c r="T644" s="10"/>
      <c r="U644" s="10"/>
      <c r="V644" s="10"/>
      <c r="AA644" s="10"/>
      <c r="AD644" s="10"/>
      <c r="AH644" s="8"/>
      <c r="AI644"/>
      <c r="AO644" s="57"/>
      <c r="AP644"/>
      <c r="AQ644" s="54"/>
      <c r="AR644" s="54"/>
      <c r="AT644"/>
      <c r="AU644" s="36"/>
      <c r="AV644" s="36"/>
      <c r="AW644" s="36"/>
      <c r="AX644" s="36"/>
      <c r="AY644" s="36"/>
    </row>
    <row r="645" spans="1:51" s="7" customFormat="1" x14ac:dyDescent="0.25">
      <c r="A645" s="8"/>
      <c r="E645" s="8"/>
      <c r="I645" s="9"/>
      <c r="J645" s="9"/>
      <c r="L645" s="9"/>
      <c r="N645" s="9"/>
      <c r="P645" s="9"/>
      <c r="R645" s="10"/>
      <c r="S645" s="10"/>
      <c r="T645" s="10"/>
      <c r="U645" s="10"/>
      <c r="V645" s="10"/>
      <c r="AA645" s="10"/>
      <c r="AD645" s="10"/>
      <c r="AH645" s="8"/>
      <c r="AI645"/>
      <c r="AO645" s="57"/>
      <c r="AP645"/>
      <c r="AQ645" s="54"/>
      <c r="AR645" s="54"/>
      <c r="AT645"/>
      <c r="AU645" s="36"/>
      <c r="AV645" s="36"/>
      <c r="AW645" s="36"/>
      <c r="AX645" s="36"/>
      <c r="AY645" s="36"/>
    </row>
    <row r="646" spans="1:51" s="7" customFormat="1" x14ac:dyDescent="0.25">
      <c r="A646" s="8"/>
      <c r="E646" s="8"/>
      <c r="I646" s="9"/>
      <c r="J646" s="9"/>
      <c r="L646" s="9"/>
      <c r="N646" s="9"/>
      <c r="P646" s="9"/>
      <c r="R646" s="10"/>
      <c r="S646" s="10"/>
      <c r="T646" s="10"/>
      <c r="U646" s="10"/>
      <c r="V646" s="10"/>
      <c r="AA646" s="10"/>
      <c r="AD646" s="10"/>
      <c r="AH646" s="8"/>
      <c r="AI646"/>
      <c r="AO646" s="57"/>
      <c r="AP646"/>
      <c r="AQ646" s="54"/>
      <c r="AR646" s="54"/>
      <c r="AT646"/>
      <c r="AU646" s="36"/>
      <c r="AV646" s="36"/>
      <c r="AW646" s="36"/>
      <c r="AX646" s="36"/>
      <c r="AY646" s="36"/>
    </row>
    <row r="647" spans="1:51" s="7" customFormat="1" x14ac:dyDescent="0.25">
      <c r="A647" s="8"/>
      <c r="E647" s="8"/>
      <c r="I647" s="9"/>
      <c r="J647" s="9"/>
      <c r="L647" s="9"/>
      <c r="N647" s="9"/>
      <c r="P647" s="9"/>
      <c r="R647" s="10"/>
      <c r="S647" s="10"/>
      <c r="T647" s="10"/>
      <c r="U647" s="10"/>
      <c r="V647" s="10"/>
      <c r="AA647" s="10"/>
      <c r="AD647" s="10"/>
      <c r="AH647" s="8"/>
      <c r="AI647"/>
      <c r="AO647" s="57"/>
      <c r="AP647"/>
      <c r="AQ647" s="54"/>
      <c r="AR647" s="54"/>
      <c r="AT647"/>
      <c r="AU647" s="36"/>
      <c r="AV647" s="36"/>
      <c r="AW647" s="36"/>
      <c r="AX647" s="36"/>
      <c r="AY647" s="36"/>
    </row>
    <row r="648" spans="1:51" s="7" customFormat="1" x14ac:dyDescent="0.25">
      <c r="A648" s="8"/>
      <c r="E648" s="8"/>
      <c r="I648" s="9"/>
      <c r="J648" s="9"/>
      <c r="L648" s="9"/>
      <c r="N648" s="9"/>
      <c r="P648" s="9"/>
      <c r="R648" s="10"/>
      <c r="S648" s="10"/>
      <c r="T648" s="10"/>
      <c r="U648" s="10"/>
      <c r="V648" s="10"/>
      <c r="AA648" s="10"/>
      <c r="AD648" s="10"/>
      <c r="AH648" s="8"/>
      <c r="AI648"/>
      <c r="AO648" s="57"/>
      <c r="AP648"/>
      <c r="AQ648" s="54"/>
      <c r="AR648" s="54"/>
      <c r="AT648"/>
      <c r="AU648" s="36"/>
      <c r="AV648" s="36"/>
      <c r="AW648" s="36"/>
      <c r="AX648" s="36"/>
      <c r="AY648" s="36"/>
    </row>
    <row r="649" spans="1:51" s="7" customFormat="1" x14ac:dyDescent="0.25">
      <c r="A649" s="8"/>
      <c r="E649" s="8"/>
      <c r="I649" s="9"/>
      <c r="J649" s="9"/>
      <c r="L649" s="9"/>
      <c r="N649" s="9"/>
      <c r="P649" s="9"/>
      <c r="R649" s="10"/>
      <c r="S649" s="10"/>
      <c r="T649" s="10"/>
      <c r="U649" s="10"/>
      <c r="V649" s="10"/>
      <c r="AA649" s="10"/>
      <c r="AD649" s="10"/>
      <c r="AH649" s="8"/>
      <c r="AI649"/>
      <c r="AO649" s="57"/>
      <c r="AP649"/>
      <c r="AQ649" s="54"/>
      <c r="AR649" s="54"/>
      <c r="AT649"/>
      <c r="AU649" s="36"/>
      <c r="AV649" s="36"/>
      <c r="AW649" s="36"/>
      <c r="AX649" s="36"/>
      <c r="AY649" s="36"/>
    </row>
    <row r="650" spans="1:51" s="7" customFormat="1" x14ac:dyDescent="0.25">
      <c r="A650" s="8"/>
      <c r="E650" s="8"/>
      <c r="I650" s="9"/>
      <c r="J650" s="9"/>
      <c r="L650" s="9"/>
      <c r="N650" s="9"/>
      <c r="P650" s="9"/>
      <c r="R650" s="10"/>
      <c r="S650" s="10"/>
      <c r="T650" s="10"/>
      <c r="U650" s="10"/>
      <c r="V650" s="10"/>
      <c r="AA650" s="10"/>
      <c r="AD650" s="10"/>
      <c r="AH650" s="8"/>
      <c r="AI650"/>
      <c r="AO650" s="57"/>
      <c r="AP650"/>
      <c r="AQ650" s="54"/>
      <c r="AR650" s="54"/>
      <c r="AT650"/>
      <c r="AU650" s="36"/>
      <c r="AV650" s="36"/>
      <c r="AW650" s="36"/>
      <c r="AX650" s="36"/>
      <c r="AY650" s="36"/>
    </row>
    <row r="651" spans="1:51" s="7" customFormat="1" x14ac:dyDescent="0.25">
      <c r="A651" s="8"/>
      <c r="E651" s="8"/>
      <c r="I651" s="9"/>
      <c r="J651" s="9"/>
      <c r="L651" s="9"/>
      <c r="N651" s="9"/>
      <c r="P651" s="9"/>
      <c r="R651" s="10"/>
      <c r="S651" s="10"/>
      <c r="T651" s="10"/>
      <c r="U651" s="10"/>
      <c r="V651" s="10"/>
      <c r="AA651" s="10"/>
      <c r="AD651" s="10"/>
      <c r="AH651" s="8"/>
      <c r="AI651"/>
      <c r="AO651" s="57"/>
      <c r="AP651"/>
      <c r="AQ651" s="54"/>
      <c r="AR651" s="54"/>
      <c r="AT651"/>
      <c r="AU651" s="36"/>
      <c r="AV651" s="36"/>
      <c r="AW651" s="36"/>
      <c r="AX651" s="36"/>
      <c r="AY651" s="36"/>
    </row>
    <row r="652" spans="1:51" s="7" customFormat="1" x14ac:dyDescent="0.25">
      <c r="A652" s="8"/>
      <c r="E652" s="8"/>
      <c r="I652" s="9"/>
      <c r="J652" s="9"/>
      <c r="L652" s="9"/>
      <c r="N652" s="9"/>
      <c r="P652" s="9"/>
      <c r="R652" s="10"/>
      <c r="S652" s="10"/>
      <c r="T652" s="10"/>
      <c r="U652" s="10"/>
      <c r="V652" s="10"/>
      <c r="AA652" s="10"/>
      <c r="AD652" s="10"/>
      <c r="AH652" s="8"/>
      <c r="AI652"/>
      <c r="AO652" s="57"/>
      <c r="AP652"/>
      <c r="AQ652" s="54"/>
      <c r="AR652" s="54"/>
      <c r="AT652"/>
      <c r="AU652" s="36"/>
      <c r="AV652" s="36"/>
      <c r="AW652" s="36"/>
      <c r="AX652" s="36"/>
      <c r="AY652" s="36"/>
    </row>
    <row r="653" spans="1:51" s="7" customFormat="1" x14ac:dyDescent="0.25">
      <c r="A653" s="8"/>
      <c r="E653" s="8"/>
      <c r="I653" s="9"/>
      <c r="J653" s="9"/>
      <c r="L653" s="9"/>
      <c r="N653" s="9"/>
      <c r="P653" s="9"/>
      <c r="R653" s="10"/>
      <c r="S653" s="10"/>
      <c r="T653" s="10"/>
      <c r="U653" s="10"/>
      <c r="V653" s="10"/>
      <c r="AA653" s="10"/>
      <c r="AD653" s="10"/>
      <c r="AH653" s="8"/>
      <c r="AI653"/>
      <c r="AO653" s="57"/>
      <c r="AP653"/>
      <c r="AQ653" s="54"/>
      <c r="AR653" s="54"/>
      <c r="AT653"/>
      <c r="AU653" s="36"/>
      <c r="AV653" s="36"/>
      <c r="AW653" s="36"/>
      <c r="AX653" s="36"/>
      <c r="AY653" s="36"/>
    </row>
    <row r="654" spans="1:51" s="7" customFormat="1" x14ac:dyDescent="0.25">
      <c r="A654" s="8"/>
      <c r="E654" s="8"/>
      <c r="I654" s="9"/>
      <c r="J654" s="9"/>
      <c r="L654" s="9"/>
      <c r="N654" s="9"/>
      <c r="P654" s="9"/>
      <c r="R654" s="10"/>
      <c r="S654" s="10"/>
      <c r="T654" s="10"/>
      <c r="U654" s="10"/>
      <c r="V654" s="10"/>
      <c r="AA654" s="10"/>
      <c r="AD654" s="10"/>
      <c r="AH654" s="8"/>
      <c r="AI654"/>
      <c r="AO654" s="57"/>
      <c r="AP654"/>
      <c r="AQ654" s="54"/>
      <c r="AR654" s="54"/>
      <c r="AT654"/>
      <c r="AU654" s="36"/>
      <c r="AV654" s="36"/>
      <c r="AW654" s="36"/>
      <c r="AX654" s="36"/>
      <c r="AY654" s="36"/>
    </row>
    <row r="655" spans="1:51" s="7" customFormat="1" x14ac:dyDescent="0.25">
      <c r="A655" s="8"/>
      <c r="E655" s="8"/>
      <c r="I655" s="9"/>
      <c r="J655" s="9"/>
      <c r="L655" s="9"/>
      <c r="N655" s="9"/>
      <c r="P655" s="9"/>
      <c r="R655" s="10"/>
      <c r="S655" s="10"/>
      <c r="T655" s="10"/>
      <c r="U655" s="10"/>
      <c r="V655" s="10"/>
      <c r="AA655" s="10"/>
      <c r="AD655" s="10"/>
      <c r="AH655" s="8"/>
      <c r="AI655"/>
      <c r="AO655" s="57"/>
      <c r="AP655"/>
      <c r="AQ655" s="54"/>
      <c r="AR655" s="54"/>
      <c r="AT655"/>
      <c r="AU655" s="36"/>
      <c r="AV655" s="36"/>
      <c r="AW655" s="36"/>
      <c r="AX655" s="36"/>
      <c r="AY655" s="36"/>
    </row>
    <row r="656" spans="1:51" s="7" customFormat="1" x14ac:dyDescent="0.25">
      <c r="A656" s="8"/>
      <c r="E656" s="8"/>
      <c r="I656" s="9"/>
      <c r="J656" s="9"/>
      <c r="L656" s="9"/>
      <c r="N656" s="9"/>
      <c r="P656" s="9"/>
      <c r="R656" s="10"/>
      <c r="S656" s="10"/>
      <c r="T656" s="10"/>
      <c r="U656" s="10"/>
      <c r="V656" s="10"/>
      <c r="AA656" s="10"/>
      <c r="AD656" s="10"/>
      <c r="AH656" s="8"/>
      <c r="AI656"/>
      <c r="AO656" s="57"/>
      <c r="AP656"/>
      <c r="AQ656" s="54"/>
      <c r="AR656" s="54"/>
      <c r="AT656"/>
      <c r="AU656" s="36"/>
      <c r="AV656" s="36"/>
      <c r="AW656" s="36"/>
      <c r="AX656" s="36"/>
      <c r="AY656" s="36"/>
    </row>
    <row r="657" spans="1:51" s="7" customFormat="1" x14ac:dyDescent="0.25">
      <c r="A657" s="8"/>
      <c r="E657" s="8"/>
      <c r="I657" s="9"/>
      <c r="J657" s="9"/>
      <c r="L657" s="9"/>
      <c r="N657" s="9"/>
      <c r="P657" s="9"/>
      <c r="R657" s="10"/>
      <c r="S657" s="10"/>
      <c r="T657" s="10"/>
      <c r="U657" s="10"/>
      <c r="V657" s="10"/>
      <c r="AA657" s="10"/>
      <c r="AD657" s="10"/>
      <c r="AH657" s="8"/>
      <c r="AI657"/>
      <c r="AO657" s="57"/>
      <c r="AP657"/>
      <c r="AQ657" s="54"/>
      <c r="AR657" s="54"/>
      <c r="AT657"/>
      <c r="AU657" s="36"/>
      <c r="AV657" s="36"/>
      <c r="AW657" s="36"/>
      <c r="AX657" s="36"/>
      <c r="AY657" s="36"/>
    </row>
    <row r="658" spans="1:51" s="7" customFormat="1" x14ac:dyDescent="0.25">
      <c r="A658" s="8"/>
      <c r="E658" s="8"/>
      <c r="I658" s="9"/>
      <c r="J658" s="9"/>
      <c r="L658" s="9"/>
      <c r="N658" s="9"/>
      <c r="P658" s="9"/>
      <c r="R658" s="10"/>
      <c r="S658" s="10"/>
      <c r="T658" s="10"/>
      <c r="U658" s="10"/>
      <c r="V658" s="10"/>
      <c r="AA658" s="10"/>
      <c r="AD658" s="10"/>
      <c r="AH658" s="8"/>
      <c r="AI658"/>
      <c r="AO658" s="57"/>
      <c r="AP658"/>
      <c r="AQ658" s="54"/>
      <c r="AR658" s="54"/>
      <c r="AT658"/>
      <c r="AU658" s="36"/>
      <c r="AV658" s="36"/>
      <c r="AW658" s="36"/>
      <c r="AX658" s="36"/>
      <c r="AY658" s="36"/>
    </row>
    <row r="659" spans="1:51" s="7" customFormat="1" x14ac:dyDescent="0.25">
      <c r="A659" s="8"/>
      <c r="E659" s="8"/>
      <c r="I659" s="9"/>
      <c r="J659" s="9"/>
      <c r="L659" s="9"/>
      <c r="N659" s="9"/>
      <c r="P659" s="9"/>
      <c r="R659" s="10"/>
      <c r="S659" s="10"/>
      <c r="T659" s="10"/>
      <c r="U659" s="10"/>
      <c r="V659" s="10"/>
      <c r="AA659" s="10"/>
      <c r="AD659" s="10"/>
      <c r="AH659" s="8"/>
      <c r="AI659"/>
      <c r="AO659" s="57"/>
      <c r="AP659"/>
      <c r="AQ659" s="54"/>
      <c r="AR659" s="54"/>
      <c r="AT659"/>
      <c r="AU659" s="36"/>
      <c r="AV659" s="36"/>
      <c r="AW659" s="36"/>
      <c r="AX659" s="36"/>
      <c r="AY659" s="36"/>
    </row>
    <row r="660" spans="1:51" s="7" customFormat="1" x14ac:dyDescent="0.25">
      <c r="A660" s="8"/>
      <c r="E660" s="8"/>
      <c r="I660" s="9"/>
      <c r="J660" s="9"/>
      <c r="L660" s="9"/>
      <c r="N660" s="9"/>
      <c r="P660" s="9"/>
      <c r="R660" s="10"/>
      <c r="S660" s="10"/>
      <c r="T660" s="10"/>
      <c r="U660" s="10"/>
      <c r="V660" s="10"/>
      <c r="AA660" s="10"/>
      <c r="AD660" s="10"/>
      <c r="AH660" s="8"/>
      <c r="AI660"/>
      <c r="AO660" s="57"/>
      <c r="AP660"/>
      <c r="AQ660" s="54"/>
      <c r="AR660" s="54"/>
      <c r="AT660"/>
      <c r="AU660" s="36"/>
      <c r="AV660" s="36"/>
      <c r="AW660" s="36"/>
      <c r="AX660" s="36"/>
      <c r="AY660" s="36"/>
    </row>
    <row r="661" spans="1:51" s="7" customFormat="1" x14ac:dyDescent="0.25">
      <c r="A661" s="8"/>
      <c r="E661" s="8"/>
      <c r="I661" s="9"/>
      <c r="J661" s="9"/>
      <c r="L661" s="9"/>
      <c r="N661" s="9"/>
      <c r="P661" s="9"/>
      <c r="R661" s="10"/>
      <c r="S661" s="10"/>
      <c r="T661" s="10"/>
      <c r="U661" s="10"/>
      <c r="V661" s="10"/>
      <c r="AA661" s="10"/>
      <c r="AD661" s="10"/>
      <c r="AH661" s="8"/>
      <c r="AI661"/>
      <c r="AO661" s="57"/>
      <c r="AP661"/>
      <c r="AQ661" s="54"/>
      <c r="AR661" s="54"/>
      <c r="AT661"/>
      <c r="AU661" s="36"/>
      <c r="AV661" s="36"/>
      <c r="AW661" s="36"/>
      <c r="AX661" s="36"/>
      <c r="AY661" s="36"/>
    </row>
    <row r="662" spans="1:51" s="7" customFormat="1" x14ac:dyDescent="0.25">
      <c r="A662" s="8"/>
      <c r="E662" s="8"/>
      <c r="I662" s="9"/>
      <c r="J662" s="9"/>
      <c r="L662" s="9"/>
      <c r="N662" s="9"/>
      <c r="P662" s="9"/>
      <c r="R662" s="10"/>
      <c r="S662" s="10"/>
      <c r="T662" s="10"/>
      <c r="U662" s="10"/>
      <c r="V662" s="10"/>
      <c r="AA662" s="10"/>
      <c r="AD662" s="10"/>
      <c r="AH662" s="8"/>
      <c r="AI662"/>
      <c r="AO662" s="57"/>
      <c r="AP662"/>
      <c r="AQ662" s="54"/>
      <c r="AR662" s="54"/>
      <c r="AT662"/>
      <c r="AU662" s="36"/>
      <c r="AV662" s="36"/>
      <c r="AW662" s="36"/>
      <c r="AX662" s="36"/>
      <c r="AY662" s="36"/>
    </row>
    <row r="663" spans="1:51" s="7" customFormat="1" x14ac:dyDescent="0.25">
      <c r="A663" s="8"/>
      <c r="E663" s="8"/>
      <c r="I663" s="9"/>
      <c r="J663" s="9"/>
      <c r="L663" s="9"/>
      <c r="N663" s="9"/>
      <c r="P663" s="9"/>
      <c r="R663" s="10"/>
      <c r="S663" s="10"/>
      <c r="T663" s="10"/>
      <c r="U663" s="10"/>
      <c r="V663" s="10"/>
      <c r="AA663" s="10"/>
      <c r="AD663" s="10"/>
      <c r="AH663" s="8"/>
      <c r="AI663"/>
      <c r="AO663" s="57"/>
      <c r="AP663"/>
      <c r="AQ663" s="54"/>
      <c r="AR663" s="54"/>
      <c r="AT663"/>
      <c r="AU663" s="36"/>
      <c r="AV663" s="36"/>
      <c r="AW663" s="36"/>
      <c r="AX663" s="36"/>
      <c r="AY663" s="36"/>
    </row>
    <row r="664" spans="1:51" s="7" customFormat="1" x14ac:dyDescent="0.25">
      <c r="A664" s="8"/>
      <c r="E664" s="8"/>
      <c r="I664" s="9"/>
      <c r="J664" s="9"/>
      <c r="L664" s="9"/>
      <c r="N664" s="9"/>
      <c r="P664" s="9"/>
      <c r="R664" s="10"/>
      <c r="S664" s="10"/>
      <c r="T664" s="10"/>
      <c r="U664" s="10"/>
      <c r="V664" s="10"/>
      <c r="AA664" s="10"/>
      <c r="AD664" s="10"/>
      <c r="AH664" s="8"/>
      <c r="AI664"/>
      <c r="AO664" s="57"/>
      <c r="AP664"/>
      <c r="AQ664" s="54"/>
      <c r="AR664" s="54"/>
      <c r="AT664"/>
      <c r="AU664" s="36"/>
      <c r="AV664" s="36"/>
      <c r="AW664" s="36"/>
      <c r="AX664" s="36"/>
      <c r="AY664" s="36"/>
    </row>
    <row r="665" spans="1:51" s="7" customFormat="1" x14ac:dyDescent="0.25">
      <c r="A665" s="8"/>
      <c r="E665" s="8"/>
      <c r="I665" s="9"/>
      <c r="J665" s="9"/>
      <c r="L665" s="9"/>
      <c r="N665" s="9"/>
      <c r="P665" s="9"/>
      <c r="R665" s="10"/>
      <c r="S665" s="10"/>
      <c r="T665" s="10"/>
      <c r="U665" s="10"/>
      <c r="V665" s="10"/>
      <c r="AA665" s="10"/>
      <c r="AD665" s="10"/>
      <c r="AH665" s="8"/>
      <c r="AI665"/>
      <c r="AO665" s="57"/>
      <c r="AP665"/>
      <c r="AQ665" s="54"/>
      <c r="AR665" s="54"/>
      <c r="AT665"/>
      <c r="AU665" s="36"/>
      <c r="AV665" s="36"/>
      <c r="AW665" s="36"/>
      <c r="AX665" s="36"/>
      <c r="AY665" s="36"/>
    </row>
    <row r="666" spans="1:51" s="7" customFormat="1" x14ac:dyDescent="0.25">
      <c r="A666" s="8"/>
      <c r="E666" s="8"/>
      <c r="I666" s="9"/>
      <c r="J666" s="9"/>
      <c r="L666" s="9"/>
      <c r="N666" s="9"/>
      <c r="P666" s="9"/>
      <c r="R666" s="10"/>
      <c r="S666" s="10"/>
      <c r="T666" s="10"/>
      <c r="U666" s="10"/>
      <c r="V666" s="10"/>
      <c r="AA666" s="10"/>
      <c r="AD666" s="10"/>
      <c r="AH666" s="8"/>
      <c r="AI666"/>
      <c r="AO666" s="57"/>
      <c r="AP666"/>
      <c r="AQ666" s="54"/>
      <c r="AR666" s="54"/>
      <c r="AT666"/>
      <c r="AU666" s="36"/>
      <c r="AV666" s="36"/>
      <c r="AW666" s="36"/>
      <c r="AX666" s="36"/>
      <c r="AY666" s="36"/>
    </row>
    <row r="667" spans="1:51" s="7" customFormat="1" x14ac:dyDescent="0.25">
      <c r="A667" s="8"/>
      <c r="E667" s="8"/>
      <c r="I667" s="9"/>
      <c r="J667" s="9"/>
      <c r="L667" s="9"/>
      <c r="N667" s="9"/>
      <c r="P667" s="9"/>
      <c r="R667" s="10"/>
      <c r="S667" s="10"/>
      <c r="T667" s="10"/>
      <c r="U667" s="10"/>
      <c r="V667" s="10"/>
      <c r="AA667" s="10"/>
      <c r="AD667" s="10"/>
      <c r="AH667" s="8"/>
      <c r="AI667"/>
      <c r="AO667" s="57"/>
      <c r="AP667"/>
      <c r="AQ667" s="54"/>
      <c r="AR667" s="54"/>
      <c r="AT667"/>
      <c r="AU667" s="36"/>
      <c r="AV667" s="36"/>
      <c r="AW667" s="36"/>
      <c r="AX667" s="36"/>
      <c r="AY667" s="36"/>
    </row>
    <row r="668" spans="1:51" s="7" customFormat="1" x14ac:dyDescent="0.25">
      <c r="A668" s="8"/>
      <c r="E668" s="8"/>
      <c r="I668" s="9"/>
      <c r="J668" s="9"/>
      <c r="L668" s="9"/>
      <c r="N668" s="9"/>
      <c r="P668" s="9"/>
      <c r="R668" s="10"/>
      <c r="S668" s="10"/>
      <c r="T668" s="10"/>
      <c r="U668" s="10"/>
      <c r="V668" s="10"/>
      <c r="AA668" s="10"/>
      <c r="AD668" s="10"/>
      <c r="AH668" s="8"/>
      <c r="AI668"/>
      <c r="AO668" s="57"/>
      <c r="AP668"/>
      <c r="AQ668" s="54"/>
      <c r="AR668" s="54"/>
      <c r="AT668"/>
      <c r="AU668" s="36"/>
      <c r="AV668" s="36"/>
      <c r="AW668" s="36"/>
      <c r="AX668" s="36"/>
      <c r="AY668" s="36"/>
    </row>
    <row r="669" spans="1:51" s="7" customFormat="1" x14ac:dyDescent="0.25">
      <c r="A669" s="8"/>
      <c r="E669" s="8"/>
      <c r="I669" s="9"/>
      <c r="J669" s="9"/>
      <c r="L669" s="9"/>
      <c r="N669" s="9"/>
      <c r="P669" s="9"/>
      <c r="R669" s="10"/>
      <c r="S669" s="10"/>
      <c r="T669" s="10"/>
      <c r="U669" s="10"/>
      <c r="V669" s="10"/>
      <c r="AA669" s="10"/>
      <c r="AD669" s="10"/>
      <c r="AH669" s="8"/>
      <c r="AI669"/>
      <c r="AO669" s="57"/>
      <c r="AP669"/>
      <c r="AQ669" s="54"/>
      <c r="AR669" s="54"/>
      <c r="AT669"/>
      <c r="AU669" s="36"/>
      <c r="AV669" s="36"/>
      <c r="AW669" s="36"/>
      <c r="AX669" s="36"/>
      <c r="AY669" s="36"/>
    </row>
    <row r="670" spans="1:51" s="7" customFormat="1" x14ac:dyDescent="0.25">
      <c r="A670" s="8"/>
      <c r="E670" s="8"/>
      <c r="I670" s="9"/>
      <c r="J670" s="9"/>
      <c r="L670" s="9"/>
      <c r="N670" s="9"/>
      <c r="P670" s="9"/>
      <c r="R670" s="10"/>
      <c r="S670" s="10"/>
      <c r="T670" s="10"/>
      <c r="U670" s="10"/>
      <c r="V670" s="10"/>
      <c r="AA670" s="10"/>
      <c r="AD670" s="10"/>
      <c r="AH670" s="8"/>
      <c r="AI670"/>
      <c r="AO670" s="57"/>
      <c r="AP670"/>
      <c r="AQ670" s="54"/>
      <c r="AR670" s="54"/>
      <c r="AT670"/>
      <c r="AU670" s="36"/>
      <c r="AV670" s="36"/>
      <c r="AW670" s="36"/>
      <c r="AX670" s="36"/>
      <c r="AY670" s="36"/>
    </row>
    <row r="671" spans="1:51" s="7" customFormat="1" x14ac:dyDescent="0.25">
      <c r="A671" s="8"/>
      <c r="E671" s="8"/>
      <c r="I671" s="9"/>
      <c r="J671" s="9"/>
      <c r="L671" s="9"/>
      <c r="N671" s="9"/>
      <c r="P671" s="9"/>
      <c r="R671" s="10"/>
      <c r="S671" s="10"/>
      <c r="T671" s="10"/>
      <c r="U671" s="10"/>
      <c r="V671" s="10"/>
      <c r="AA671" s="10"/>
      <c r="AD671" s="10"/>
      <c r="AH671" s="8"/>
      <c r="AI671"/>
      <c r="AO671" s="57"/>
      <c r="AP671"/>
      <c r="AQ671" s="54"/>
      <c r="AR671" s="54"/>
      <c r="AT671"/>
      <c r="AU671" s="36"/>
      <c r="AV671" s="36"/>
      <c r="AW671" s="36"/>
      <c r="AX671" s="36"/>
      <c r="AY671" s="36"/>
    </row>
    <row r="672" spans="1:51" s="7" customFormat="1" x14ac:dyDescent="0.25">
      <c r="A672" s="8"/>
      <c r="E672" s="8"/>
      <c r="I672" s="9"/>
      <c r="J672" s="9"/>
      <c r="L672" s="9"/>
      <c r="N672" s="9"/>
      <c r="P672" s="9"/>
      <c r="R672" s="10"/>
      <c r="S672" s="10"/>
      <c r="T672" s="10"/>
      <c r="U672" s="10"/>
      <c r="V672" s="10"/>
      <c r="AA672" s="10"/>
      <c r="AD672" s="10"/>
      <c r="AH672" s="8"/>
      <c r="AI672"/>
      <c r="AO672" s="57"/>
      <c r="AP672"/>
      <c r="AQ672" s="54"/>
      <c r="AR672" s="54"/>
      <c r="AT672"/>
      <c r="AU672" s="36"/>
      <c r="AV672" s="36"/>
      <c r="AW672" s="36"/>
      <c r="AX672" s="36"/>
      <c r="AY672" s="36"/>
    </row>
    <row r="673" spans="1:51" s="7" customFormat="1" x14ac:dyDescent="0.25">
      <c r="A673" s="8"/>
      <c r="E673" s="8"/>
      <c r="I673" s="9"/>
      <c r="J673" s="9"/>
      <c r="L673" s="9"/>
      <c r="N673" s="9"/>
      <c r="P673" s="9"/>
      <c r="R673" s="10"/>
      <c r="S673" s="10"/>
      <c r="T673" s="10"/>
      <c r="U673" s="10"/>
      <c r="V673" s="10"/>
      <c r="AA673" s="10"/>
      <c r="AD673" s="10"/>
      <c r="AH673" s="8"/>
      <c r="AI673"/>
      <c r="AO673" s="57"/>
      <c r="AP673"/>
      <c r="AQ673" s="54"/>
      <c r="AR673" s="54"/>
      <c r="AT673"/>
      <c r="AU673" s="36"/>
      <c r="AV673" s="36"/>
      <c r="AW673" s="36"/>
      <c r="AX673" s="36"/>
      <c r="AY673" s="36"/>
    </row>
    <row r="674" spans="1:51" s="7" customFormat="1" x14ac:dyDescent="0.25">
      <c r="A674" s="8"/>
      <c r="E674" s="8"/>
      <c r="I674" s="9"/>
      <c r="J674" s="9"/>
      <c r="L674" s="9"/>
      <c r="N674" s="9"/>
      <c r="P674" s="9"/>
      <c r="R674" s="10"/>
      <c r="S674" s="10"/>
      <c r="T674" s="10"/>
      <c r="U674" s="10"/>
      <c r="V674" s="10"/>
      <c r="AA674" s="10"/>
      <c r="AD674" s="10"/>
      <c r="AH674" s="8"/>
      <c r="AI674"/>
      <c r="AO674" s="57"/>
      <c r="AP674"/>
      <c r="AQ674" s="54"/>
      <c r="AR674" s="54"/>
      <c r="AT674"/>
      <c r="AU674" s="36"/>
      <c r="AV674" s="36"/>
      <c r="AW674" s="36"/>
      <c r="AX674" s="36"/>
      <c r="AY674" s="36"/>
    </row>
    <row r="675" spans="1:51" s="7" customFormat="1" x14ac:dyDescent="0.25">
      <c r="A675" s="8"/>
      <c r="E675" s="8"/>
      <c r="I675" s="9"/>
      <c r="J675" s="9"/>
      <c r="L675" s="9"/>
      <c r="N675" s="9"/>
      <c r="P675" s="9"/>
      <c r="R675" s="10"/>
      <c r="S675" s="10"/>
      <c r="T675" s="10"/>
      <c r="U675" s="10"/>
      <c r="V675" s="10"/>
      <c r="AA675" s="10"/>
      <c r="AD675" s="10"/>
      <c r="AH675" s="8"/>
      <c r="AI675"/>
      <c r="AO675" s="57"/>
      <c r="AP675"/>
      <c r="AQ675" s="54"/>
      <c r="AR675" s="54"/>
      <c r="AT675"/>
      <c r="AU675" s="36"/>
      <c r="AV675" s="36"/>
      <c r="AW675" s="36"/>
      <c r="AX675" s="36"/>
      <c r="AY675" s="36"/>
    </row>
    <row r="676" spans="1:51" s="7" customFormat="1" x14ac:dyDescent="0.25">
      <c r="A676" s="8"/>
      <c r="E676" s="8"/>
      <c r="I676" s="9"/>
      <c r="J676" s="9"/>
      <c r="L676" s="9"/>
      <c r="N676" s="9"/>
      <c r="P676" s="9"/>
      <c r="R676" s="10"/>
      <c r="S676" s="10"/>
      <c r="T676" s="10"/>
      <c r="U676" s="10"/>
      <c r="V676" s="10"/>
      <c r="AA676" s="10"/>
      <c r="AD676" s="10"/>
      <c r="AH676" s="8"/>
      <c r="AI676"/>
      <c r="AO676" s="57"/>
      <c r="AP676"/>
      <c r="AQ676" s="54"/>
      <c r="AR676" s="54"/>
      <c r="AT676"/>
      <c r="AU676" s="36"/>
      <c r="AV676" s="36"/>
      <c r="AW676" s="36"/>
      <c r="AX676" s="36"/>
      <c r="AY676" s="36"/>
    </row>
    <row r="677" spans="1:51" s="7" customFormat="1" x14ac:dyDescent="0.25">
      <c r="A677" s="8"/>
      <c r="E677" s="8"/>
      <c r="I677" s="9"/>
      <c r="J677" s="9"/>
      <c r="L677" s="9"/>
      <c r="N677" s="9"/>
      <c r="P677" s="9"/>
      <c r="R677" s="10"/>
      <c r="S677" s="10"/>
      <c r="T677" s="10"/>
      <c r="U677" s="10"/>
      <c r="V677" s="10"/>
      <c r="AA677" s="10"/>
      <c r="AD677" s="10"/>
      <c r="AH677" s="8"/>
      <c r="AI677"/>
      <c r="AO677" s="57"/>
      <c r="AP677"/>
      <c r="AQ677" s="54"/>
      <c r="AR677" s="54"/>
      <c r="AT677"/>
      <c r="AU677" s="36"/>
      <c r="AV677" s="36"/>
      <c r="AW677" s="36"/>
      <c r="AX677" s="36"/>
      <c r="AY677" s="36"/>
    </row>
    <row r="678" spans="1:51" s="7" customFormat="1" x14ac:dyDescent="0.25">
      <c r="A678" s="8"/>
      <c r="E678" s="8"/>
      <c r="I678" s="9"/>
      <c r="J678" s="9"/>
      <c r="L678" s="9"/>
      <c r="N678" s="9"/>
      <c r="P678" s="9"/>
      <c r="R678" s="10"/>
      <c r="S678" s="10"/>
      <c r="T678" s="10"/>
      <c r="U678" s="10"/>
      <c r="V678" s="10"/>
      <c r="AA678" s="10"/>
      <c r="AD678" s="10"/>
      <c r="AH678" s="8"/>
      <c r="AI678"/>
      <c r="AO678" s="57"/>
      <c r="AP678"/>
      <c r="AQ678" s="54"/>
      <c r="AR678" s="54"/>
      <c r="AT678"/>
      <c r="AU678" s="36"/>
      <c r="AV678" s="36"/>
      <c r="AW678" s="36"/>
      <c r="AX678" s="36"/>
      <c r="AY678" s="36"/>
    </row>
    <row r="679" spans="1:51" s="7" customFormat="1" x14ac:dyDescent="0.25">
      <c r="A679" s="8"/>
      <c r="E679" s="8"/>
      <c r="I679" s="9"/>
      <c r="J679" s="9"/>
      <c r="L679" s="9"/>
      <c r="N679" s="9"/>
      <c r="P679" s="9"/>
      <c r="R679" s="10"/>
      <c r="S679" s="10"/>
      <c r="T679" s="10"/>
      <c r="U679" s="10"/>
      <c r="V679" s="10"/>
      <c r="AA679" s="10"/>
      <c r="AD679" s="10"/>
      <c r="AH679" s="8"/>
      <c r="AI679"/>
      <c r="AO679" s="57"/>
      <c r="AP679"/>
      <c r="AQ679" s="54"/>
      <c r="AR679" s="54"/>
      <c r="AT679"/>
      <c r="AU679" s="36"/>
      <c r="AV679" s="36"/>
      <c r="AW679" s="36"/>
      <c r="AX679" s="36"/>
      <c r="AY679" s="36"/>
    </row>
    <row r="680" spans="1:51" s="7" customFormat="1" x14ac:dyDescent="0.25">
      <c r="A680" s="8"/>
      <c r="E680" s="8"/>
      <c r="I680" s="9"/>
      <c r="J680" s="9"/>
      <c r="L680" s="9"/>
      <c r="N680" s="9"/>
      <c r="P680" s="9"/>
      <c r="R680" s="10"/>
      <c r="S680" s="10"/>
      <c r="T680" s="10"/>
      <c r="U680" s="10"/>
      <c r="V680" s="10"/>
      <c r="AA680" s="10"/>
      <c r="AD680" s="10"/>
      <c r="AH680" s="8"/>
      <c r="AI680"/>
      <c r="AO680" s="57"/>
      <c r="AP680"/>
      <c r="AQ680" s="54"/>
      <c r="AR680" s="54"/>
      <c r="AT680"/>
      <c r="AU680" s="36"/>
      <c r="AV680" s="36"/>
      <c r="AW680" s="36"/>
      <c r="AX680" s="36"/>
      <c r="AY680" s="36"/>
    </row>
    <row r="681" spans="1:51" s="7" customFormat="1" x14ac:dyDescent="0.25">
      <c r="A681" s="8"/>
      <c r="E681" s="8"/>
      <c r="I681" s="9"/>
      <c r="J681" s="9"/>
      <c r="L681" s="9"/>
      <c r="N681" s="9"/>
      <c r="P681" s="9"/>
      <c r="R681" s="10"/>
      <c r="S681" s="10"/>
      <c r="T681" s="10"/>
      <c r="U681" s="10"/>
      <c r="V681" s="10"/>
      <c r="AA681" s="10"/>
      <c r="AD681" s="10"/>
      <c r="AH681" s="8"/>
      <c r="AI681"/>
      <c r="AO681" s="57"/>
      <c r="AP681"/>
      <c r="AQ681" s="54"/>
      <c r="AR681" s="54"/>
      <c r="AT681"/>
      <c r="AU681" s="36"/>
      <c r="AV681" s="36"/>
      <c r="AW681" s="36"/>
      <c r="AX681" s="36"/>
      <c r="AY681" s="36"/>
    </row>
    <row r="682" spans="1:51" s="7" customFormat="1" x14ac:dyDescent="0.25">
      <c r="A682" s="8"/>
      <c r="E682" s="8"/>
      <c r="I682" s="9"/>
      <c r="J682" s="9"/>
      <c r="L682" s="9"/>
      <c r="N682" s="9"/>
      <c r="P682" s="9"/>
      <c r="R682" s="10"/>
      <c r="S682" s="10"/>
      <c r="T682" s="10"/>
      <c r="U682" s="10"/>
      <c r="V682" s="10"/>
      <c r="AA682" s="10"/>
      <c r="AD682" s="10"/>
      <c r="AH682" s="8"/>
      <c r="AI682"/>
      <c r="AO682" s="57"/>
      <c r="AP682"/>
      <c r="AQ682" s="54"/>
      <c r="AR682" s="54"/>
      <c r="AT682"/>
      <c r="AU682" s="36"/>
      <c r="AV682" s="36"/>
      <c r="AW682" s="36"/>
      <c r="AX682" s="36"/>
      <c r="AY682" s="36"/>
    </row>
    <row r="683" spans="1:51" s="7" customFormat="1" x14ac:dyDescent="0.25">
      <c r="A683" s="8"/>
      <c r="E683" s="8"/>
      <c r="I683" s="9"/>
      <c r="J683" s="9"/>
      <c r="L683" s="9"/>
      <c r="N683" s="9"/>
      <c r="P683" s="9"/>
      <c r="R683" s="10"/>
      <c r="S683" s="10"/>
      <c r="T683" s="10"/>
      <c r="U683" s="10"/>
      <c r="V683" s="10"/>
      <c r="AA683" s="10"/>
      <c r="AD683" s="10"/>
      <c r="AH683" s="8"/>
      <c r="AI683"/>
      <c r="AO683" s="57"/>
      <c r="AP683"/>
      <c r="AQ683" s="54"/>
      <c r="AR683" s="54"/>
      <c r="AT683"/>
      <c r="AU683" s="36"/>
      <c r="AV683" s="36"/>
      <c r="AW683" s="36"/>
      <c r="AX683" s="36"/>
      <c r="AY683" s="36"/>
    </row>
    <row r="684" spans="1:51" s="7" customFormat="1" x14ac:dyDescent="0.25">
      <c r="A684" s="8"/>
      <c r="E684" s="8"/>
      <c r="I684" s="9"/>
      <c r="J684" s="9"/>
      <c r="L684" s="9"/>
      <c r="N684" s="9"/>
      <c r="P684" s="9"/>
      <c r="R684" s="10"/>
      <c r="S684" s="10"/>
      <c r="T684" s="10"/>
      <c r="U684" s="10"/>
      <c r="V684" s="10"/>
      <c r="AA684" s="10"/>
      <c r="AD684" s="10"/>
      <c r="AH684" s="8"/>
      <c r="AI684"/>
      <c r="AO684" s="57"/>
      <c r="AP684"/>
      <c r="AQ684" s="54"/>
      <c r="AR684" s="54"/>
      <c r="AT684"/>
      <c r="AU684" s="36"/>
      <c r="AV684" s="36"/>
      <c r="AW684" s="36"/>
      <c r="AX684" s="36"/>
      <c r="AY684" s="36"/>
    </row>
    <row r="685" spans="1:51" s="7" customFormat="1" x14ac:dyDescent="0.25">
      <c r="A685" s="8"/>
      <c r="E685" s="8"/>
      <c r="I685" s="9"/>
      <c r="J685" s="9"/>
      <c r="L685" s="9"/>
      <c r="N685" s="9"/>
      <c r="P685" s="9"/>
      <c r="R685" s="10"/>
      <c r="S685" s="10"/>
      <c r="T685" s="10"/>
      <c r="U685" s="10"/>
      <c r="V685" s="10"/>
      <c r="AA685" s="10"/>
      <c r="AD685" s="10"/>
      <c r="AH685" s="8"/>
      <c r="AI685"/>
      <c r="AO685" s="57"/>
      <c r="AP685"/>
      <c r="AQ685" s="54"/>
      <c r="AR685" s="54"/>
      <c r="AT685"/>
      <c r="AU685" s="36"/>
      <c r="AV685" s="36"/>
      <c r="AW685" s="36"/>
      <c r="AX685" s="36"/>
      <c r="AY685" s="36"/>
    </row>
    <row r="686" spans="1:51" s="7" customFormat="1" x14ac:dyDescent="0.25">
      <c r="A686" s="8"/>
      <c r="E686" s="8"/>
      <c r="I686" s="9"/>
      <c r="J686" s="9"/>
      <c r="L686" s="9"/>
      <c r="N686" s="9"/>
      <c r="P686" s="9"/>
      <c r="R686" s="10"/>
      <c r="S686" s="10"/>
      <c r="T686" s="10"/>
      <c r="U686" s="10"/>
      <c r="V686" s="10"/>
      <c r="AA686" s="10"/>
      <c r="AD686" s="10"/>
      <c r="AH686" s="8"/>
      <c r="AI686"/>
      <c r="AO686" s="57"/>
      <c r="AP686"/>
      <c r="AQ686" s="54"/>
      <c r="AR686" s="54"/>
      <c r="AT686"/>
      <c r="AU686" s="36"/>
      <c r="AV686" s="36"/>
      <c r="AW686" s="36"/>
      <c r="AX686" s="36"/>
      <c r="AY686" s="36"/>
    </row>
    <row r="687" spans="1:51" s="7" customFormat="1" x14ac:dyDescent="0.25">
      <c r="A687" s="8"/>
      <c r="E687" s="8"/>
      <c r="I687" s="9"/>
      <c r="J687" s="9"/>
      <c r="L687" s="9"/>
      <c r="N687" s="9"/>
      <c r="P687" s="9"/>
      <c r="R687" s="10"/>
      <c r="S687" s="10"/>
      <c r="T687" s="10"/>
      <c r="U687" s="10"/>
      <c r="V687" s="10"/>
      <c r="AA687" s="10"/>
      <c r="AD687" s="10"/>
      <c r="AH687" s="8"/>
      <c r="AI687"/>
      <c r="AO687" s="57"/>
      <c r="AP687"/>
      <c r="AQ687" s="54"/>
      <c r="AR687" s="54"/>
      <c r="AT687"/>
      <c r="AU687" s="36"/>
      <c r="AV687" s="36"/>
      <c r="AW687" s="36"/>
      <c r="AX687" s="36"/>
      <c r="AY687" s="36"/>
    </row>
    <row r="688" spans="1:51" s="7" customFormat="1" x14ac:dyDescent="0.25">
      <c r="A688" s="8"/>
      <c r="E688" s="8"/>
      <c r="I688" s="9"/>
      <c r="J688" s="9"/>
      <c r="L688" s="9"/>
      <c r="N688" s="9"/>
      <c r="P688" s="9"/>
      <c r="R688" s="10"/>
      <c r="S688" s="10"/>
      <c r="T688" s="10"/>
      <c r="U688" s="10"/>
      <c r="V688" s="10"/>
      <c r="AA688" s="10"/>
      <c r="AD688" s="10"/>
      <c r="AH688" s="8"/>
      <c r="AI688"/>
      <c r="AO688" s="57"/>
      <c r="AP688"/>
      <c r="AQ688" s="54"/>
      <c r="AR688" s="54"/>
      <c r="AT688"/>
      <c r="AU688" s="36"/>
      <c r="AV688" s="36"/>
      <c r="AW688" s="36"/>
      <c r="AX688" s="36"/>
      <c r="AY688" s="36"/>
    </row>
    <row r="689" spans="1:51" s="7" customFormat="1" x14ac:dyDescent="0.25">
      <c r="A689" s="8"/>
      <c r="E689" s="8"/>
      <c r="I689" s="9"/>
      <c r="J689" s="9"/>
      <c r="L689" s="9"/>
      <c r="N689" s="9"/>
      <c r="P689" s="9"/>
      <c r="R689" s="10"/>
      <c r="S689" s="10"/>
      <c r="T689" s="10"/>
      <c r="U689" s="10"/>
      <c r="V689" s="10"/>
      <c r="AA689" s="10"/>
      <c r="AD689" s="10"/>
      <c r="AH689" s="8"/>
      <c r="AI689"/>
      <c r="AO689" s="57"/>
      <c r="AP689"/>
      <c r="AQ689" s="54"/>
      <c r="AR689" s="54"/>
      <c r="AT689"/>
      <c r="AU689" s="36"/>
      <c r="AV689" s="36"/>
      <c r="AW689" s="36"/>
      <c r="AX689" s="36"/>
      <c r="AY689" s="36"/>
    </row>
    <row r="690" spans="1:51" s="7" customFormat="1" x14ac:dyDescent="0.25">
      <c r="A690" s="8"/>
      <c r="E690" s="8"/>
      <c r="I690" s="9"/>
      <c r="J690" s="9"/>
      <c r="L690" s="9"/>
      <c r="N690" s="9"/>
      <c r="P690" s="9"/>
      <c r="R690" s="10"/>
      <c r="S690" s="10"/>
      <c r="T690" s="10"/>
      <c r="U690" s="10"/>
      <c r="V690" s="10"/>
      <c r="AA690" s="10"/>
      <c r="AD690" s="10"/>
      <c r="AH690" s="8"/>
      <c r="AI690"/>
      <c r="AO690" s="57"/>
      <c r="AP690"/>
      <c r="AQ690" s="54"/>
      <c r="AR690" s="54"/>
      <c r="AT690"/>
      <c r="AU690" s="36"/>
      <c r="AV690" s="36"/>
      <c r="AW690" s="36"/>
      <c r="AX690" s="36"/>
      <c r="AY690" s="36"/>
    </row>
    <row r="691" spans="1:51" s="7" customFormat="1" x14ac:dyDescent="0.25">
      <c r="A691" s="8"/>
      <c r="E691" s="8"/>
      <c r="I691" s="9"/>
      <c r="J691" s="9"/>
      <c r="L691" s="9"/>
      <c r="N691" s="9"/>
      <c r="P691" s="9"/>
      <c r="R691" s="10"/>
      <c r="S691" s="10"/>
      <c r="T691" s="10"/>
      <c r="U691" s="10"/>
      <c r="V691" s="10"/>
      <c r="AA691" s="10"/>
      <c r="AD691" s="10"/>
      <c r="AH691" s="8"/>
      <c r="AI691"/>
      <c r="AO691" s="57"/>
      <c r="AP691"/>
      <c r="AQ691" s="54"/>
      <c r="AR691" s="54"/>
      <c r="AT691"/>
      <c r="AU691" s="36"/>
      <c r="AV691" s="36"/>
      <c r="AW691" s="36"/>
      <c r="AX691" s="36"/>
      <c r="AY691" s="36"/>
    </row>
    <row r="692" spans="1:51" s="7" customFormat="1" x14ac:dyDescent="0.25">
      <c r="A692" s="8"/>
      <c r="E692" s="8"/>
      <c r="I692" s="9"/>
      <c r="J692" s="9"/>
      <c r="L692" s="9"/>
      <c r="N692" s="9"/>
      <c r="P692" s="9"/>
      <c r="R692" s="10"/>
      <c r="S692" s="10"/>
      <c r="T692" s="10"/>
      <c r="U692" s="10"/>
      <c r="V692" s="10"/>
      <c r="AA692" s="10"/>
      <c r="AD692" s="10"/>
      <c r="AH692" s="8"/>
      <c r="AI692"/>
      <c r="AO692" s="57"/>
      <c r="AP692"/>
      <c r="AQ692" s="54"/>
      <c r="AR692" s="54"/>
      <c r="AT692"/>
      <c r="AU692" s="36"/>
      <c r="AV692" s="36"/>
      <c r="AW692" s="36"/>
      <c r="AX692" s="36"/>
      <c r="AY692" s="36"/>
    </row>
    <row r="693" spans="1:51" s="7" customFormat="1" x14ac:dyDescent="0.25">
      <c r="A693" s="8"/>
      <c r="E693" s="8"/>
      <c r="I693" s="9"/>
      <c r="J693" s="9"/>
      <c r="L693" s="9"/>
      <c r="N693" s="9"/>
      <c r="P693" s="9"/>
      <c r="R693" s="10"/>
      <c r="S693" s="10"/>
      <c r="T693" s="10"/>
      <c r="U693" s="10"/>
      <c r="V693" s="10"/>
      <c r="AA693" s="10"/>
      <c r="AD693" s="10"/>
      <c r="AH693" s="8"/>
      <c r="AI693"/>
      <c r="AO693" s="57"/>
      <c r="AP693"/>
      <c r="AQ693" s="54"/>
      <c r="AR693" s="54"/>
      <c r="AT693"/>
      <c r="AU693" s="36"/>
      <c r="AV693" s="36"/>
      <c r="AW693" s="36"/>
      <c r="AX693" s="36"/>
      <c r="AY693" s="36"/>
    </row>
    <row r="694" spans="1:51" s="7" customFormat="1" x14ac:dyDescent="0.25">
      <c r="A694" s="8"/>
      <c r="E694" s="8"/>
      <c r="I694" s="9"/>
      <c r="J694" s="9"/>
      <c r="L694" s="9"/>
      <c r="N694" s="9"/>
      <c r="P694" s="9"/>
      <c r="R694" s="10"/>
      <c r="S694" s="10"/>
      <c r="T694" s="10"/>
      <c r="U694" s="10"/>
      <c r="V694" s="10"/>
      <c r="AA694" s="10"/>
      <c r="AD694" s="10"/>
      <c r="AH694" s="8"/>
      <c r="AI694"/>
      <c r="AO694" s="57"/>
      <c r="AP694"/>
      <c r="AQ694" s="54"/>
      <c r="AR694" s="54"/>
      <c r="AT694"/>
      <c r="AU694" s="36"/>
      <c r="AV694" s="36"/>
      <c r="AW694" s="36"/>
      <c r="AX694" s="36"/>
      <c r="AY694" s="36"/>
    </row>
    <row r="695" spans="1:51" s="7" customFormat="1" x14ac:dyDescent="0.25">
      <c r="A695" s="8"/>
      <c r="E695" s="8"/>
      <c r="I695" s="9"/>
      <c r="J695" s="9"/>
      <c r="L695" s="9"/>
      <c r="N695" s="9"/>
      <c r="P695" s="9"/>
      <c r="R695" s="10"/>
      <c r="S695" s="10"/>
      <c r="T695" s="10"/>
      <c r="U695" s="10"/>
      <c r="V695" s="10"/>
      <c r="AA695" s="10"/>
      <c r="AD695" s="10"/>
      <c r="AH695" s="8"/>
      <c r="AI695"/>
      <c r="AO695" s="57"/>
      <c r="AP695"/>
      <c r="AQ695" s="54"/>
      <c r="AR695" s="54"/>
      <c r="AT695"/>
      <c r="AU695" s="36"/>
      <c r="AV695" s="36"/>
      <c r="AW695" s="36"/>
      <c r="AX695" s="36"/>
      <c r="AY695" s="36"/>
    </row>
    <row r="696" spans="1:51" s="7" customFormat="1" x14ac:dyDescent="0.25">
      <c r="A696" s="8"/>
      <c r="E696" s="8"/>
      <c r="I696" s="9"/>
      <c r="J696" s="9"/>
      <c r="L696" s="9"/>
      <c r="N696" s="9"/>
      <c r="P696" s="9"/>
      <c r="R696" s="10"/>
      <c r="S696" s="10"/>
      <c r="T696" s="10"/>
      <c r="U696" s="10"/>
      <c r="V696" s="10"/>
      <c r="AA696" s="10"/>
      <c r="AD696" s="10"/>
      <c r="AH696" s="8"/>
      <c r="AI696"/>
      <c r="AO696" s="57"/>
      <c r="AP696"/>
      <c r="AQ696" s="54"/>
      <c r="AR696" s="54"/>
      <c r="AT696"/>
      <c r="AU696" s="36"/>
      <c r="AV696" s="36"/>
      <c r="AW696" s="36"/>
      <c r="AX696" s="36"/>
      <c r="AY696" s="36"/>
    </row>
    <row r="697" spans="1:51" s="7" customFormat="1" x14ac:dyDescent="0.25">
      <c r="A697" s="8"/>
      <c r="E697" s="8"/>
      <c r="I697" s="9"/>
      <c r="J697" s="9"/>
      <c r="L697" s="9"/>
      <c r="N697" s="9"/>
      <c r="P697" s="9"/>
      <c r="R697" s="10"/>
      <c r="S697" s="10"/>
      <c r="T697" s="10"/>
      <c r="U697" s="10"/>
      <c r="V697" s="10"/>
      <c r="AA697" s="10"/>
      <c r="AD697" s="10"/>
      <c r="AH697" s="8"/>
      <c r="AI697"/>
      <c r="AO697" s="57"/>
      <c r="AP697"/>
      <c r="AQ697" s="54"/>
      <c r="AR697" s="54"/>
      <c r="AT697"/>
      <c r="AU697" s="36"/>
      <c r="AV697" s="36"/>
      <c r="AW697" s="36"/>
      <c r="AX697" s="36"/>
      <c r="AY697" s="36"/>
    </row>
    <row r="698" spans="1:51" s="7" customFormat="1" x14ac:dyDescent="0.25">
      <c r="A698" s="8"/>
      <c r="E698" s="8"/>
      <c r="I698" s="9"/>
      <c r="J698" s="9"/>
      <c r="L698" s="9"/>
      <c r="N698" s="9"/>
      <c r="P698" s="9"/>
      <c r="R698" s="10"/>
      <c r="S698" s="10"/>
      <c r="T698" s="10"/>
      <c r="U698" s="10"/>
      <c r="V698" s="10"/>
      <c r="AA698" s="10"/>
      <c r="AD698" s="10"/>
      <c r="AH698" s="8"/>
      <c r="AI698"/>
      <c r="AO698" s="57"/>
      <c r="AP698"/>
      <c r="AQ698" s="54"/>
      <c r="AR698" s="54"/>
      <c r="AT698"/>
      <c r="AU698" s="36"/>
      <c r="AV698" s="36"/>
      <c r="AW698" s="36"/>
      <c r="AX698" s="36"/>
      <c r="AY698" s="36"/>
    </row>
    <row r="699" spans="1:51" s="7" customFormat="1" x14ac:dyDescent="0.25">
      <c r="A699" s="8"/>
      <c r="E699" s="8"/>
      <c r="I699" s="9"/>
      <c r="J699" s="9"/>
      <c r="L699" s="9"/>
      <c r="N699" s="9"/>
      <c r="P699" s="9"/>
      <c r="R699" s="10"/>
      <c r="S699" s="10"/>
      <c r="T699" s="10"/>
      <c r="U699" s="10"/>
      <c r="V699" s="10"/>
      <c r="AA699" s="10"/>
      <c r="AD699" s="10"/>
      <c r="AH699" s="8"/>
      <c r="AI699"/>
      <c r="AO699" s="57"/>
      <c r="AP699"/>
      <c r="AQ699" s="54"/>
      <c r="AR699" s="54"/>
      <c r="AT699"/>
      <c r="AU699" s="36"/>
      <c r="AV699" s="36"/>
      <c r="AW699" s="36"/>
      <c r="AX699" s="36"/>
      <c r="AY699" s="36"/>
    </row>
    <row r="700" spans="1:51" s="7" customFormat="1" x14ac:dyDescent="0.25">
      <c r="A700" s="8"/>
      <c r="E700" s="8"/>
      <c r="I700" s="9"/>
      <c r="J700" s="9"/>
      <c r="L700" s="9"/>
      <c r="N700" s="9"/>
      <c r="P700" s="9"/>
      <c r="R700" s="10"/>
      <c r="S700" s="10"/>
      <c r="T700" s="10"/>
      <c r="U700" s="10"/>
      <c r="V700" s="10"/>
      <c r="AA700" s="10"/>
      <c r="AD700" s="10"/>
      <c r="AH700" s="8"/>
      <c r="AI700"/>
      <c r="AO700" s="57"/>
      <c r="AP700"/>
      <c r="AQ700" s="54"/>
      <c r="AR700" s="54"/>
      <c r="AT700"/>
      <c r="AU700" s="36"/>
      <c r="AV700" s="36"/>
      <c r="AW700" s="36"/>
      <c r="AX700" s="36"/>
      <c r="AY700" s="36"/>
    </row>
    <row r="701" spans="1:51" s="7" customFormat="1" x14ac:dyDescent="0.25">
      <c r="A701" s="8"/>
      <c r="E701" s="8"/>
      <c r="I701" s="9"/>
      <c r="J701" s="9"/>
      <c r="L701" s="9"/>
      <c r="N701" s="9"/>
      <c r="P701" s="9"/>
      <c r="R701" s="10"/>
      <c r="S701" s="10"/>
      <c r="T701" s="10"/>
      <c r="U701" s="10"/>
      <c r="V701" s="10"/>
      <c r="AA701" s="10"/>
      <c r="AD701" s="10"/>
      <c r="AH701" s="8"/>
      <c r="AI701"/>
      <c r="AO701" s="57"/>
      <c r="AP701"/>
      <c r="AQ701" s="54"/>
      <c r="AR701" s="54"/>
      <c r="AT701"/>
      <c r="AU701" s="36"/>
      <c r="AV701" s="36"/>
      <c r="AW701" s="36"/>
      <c r="AX701" s="36"/>
      <c r="AY701" s="36"/>
    </row>
    <row r="702" spans="1:51" s="7" customFormat="1" x14ac:dyDescent="0.25">
      <c r="A702" s="8"/>
      <c r="E702" s="8"/>
      <c r="I702" s="9"/>
      <c r="J702" s="9"/>
      <c r="L702" s="9"/>
      <c r="N702" s="9"/>
      <c r="P702" s="9"/>
      <c r="R702" s="10"/>
      <c r="S702" s="10"/>
      <c r="T702" s="10"/>
      <c r="U702" s="10"/>
      <c r="V702" s="10"/>
      <c r="AA702" s="10"/>
      <c r="AD702" s="10"/>
      <c r="AH702" s="8"/>
      <c r="AI702"/>
      <c r="AO702" s="57"/>
      <c r="AP702"/>
      <c r="AQ702" s="54"/>
      <c r="AR702" s="54"/>
      <c r="AT702"/>
      <c r="AU702" s="36"/>
      <c r="AV702" s="36"/>
      <c r="AW702" s="36"/>
      <c r="AX702" s="36"/>
      <c r="AY702" s="36"/>
    </row>
    <row r="703" spans="1:51" s="7" customFormat="1" x14ac:dyDescent="0.25">
      <c r="A703" s="8"/>
      <c r="E703" s="8"/>
      <c r="I703" s="9"/>
      <c r="J703" s="9"/>
      <c r="L703" s="9"/>
      <c r="N703" s="9"/>
      <c r="P703" s="9"/>
      <c r="R703" s="10"/>
      <c r="S703" s="10"/>
      <c r="T703" s="10"/>
      <c r="U703" s="10"/>
      <c r="V703" s="10"/>
      <c r="AA703" s="10"/>
      <c r="AD703" s="10"/>
      <c r="AH703" s="8"/>
      <c r="AI703"/>
      <c r="AO703" s="57"/>
      <c r="AP703"/>
      <c r="AQ703" s="54"/>
      <c r="AR703" s="54"/>
      <c r="AT703"/>
      <c r="AU703" s="36"/>
      <c r="AV703" s="36"/>
      <c r="AW703" s="36"/>
      <c r="AX703" s="36"/>
      <c r="AY703" s="36"/>
    </row>
    <row r="704" spans="1:51" s="7" customFormat="1" x14ac:dyDescent="0.25">
      <c r="A704" s="8"/>
      <c r="E704" s="8"/>
      <c r="I704" s="9"/>
      <c r="J704" s="9"/>
      <c r="L704" s="9"/>
      <c r="N704" s="9"/>
      <c r="P704" s="9"/>
      <c r="R704" s="10"/>
      <c r="S704" s="10"/>
      <c r="T704" s="10"/>
      <c r="U704" s="10"/>
      <c r="V704" s="10"/>
      <c r="AA704" s="10"/>
      <c r="AD704" s="10"/>
      <c r="AH704" s="8"/>
      <c r="AI704"/>
      <c r="AO704" s="57"/>
      <c r="AP704"/>
      <c r="AQ704" s="54"/>
      <c r="AR704" s="54"/>
      <c r="AT704"/>
      <c r="AU704" s="36"/>
      <c r="AV704" s="36"/>
      <c r="AW704" s="36"/>
      <c r="AX704" s="36"/>
      <c r="AY704" s="36"/>
    </row>
    <row r="705" spans="1:51" s="7" customFormat="1" x14ac:dyDescent="0.25">
      <c r="A705" s="8"/>
      <c r="E705" s="8"/>
      <c r="I705" s="9"/>
      <c r="J705" s="9"/>
      <c r="L705" s="9"/>
      <c r="N705" s="9"/>
      <c r="P705" s="9"/>
      <c r="R705" s="10"/>
      <c r="S705" s="10"/>
      <c r="T705" s="10"/>
      <c r="U705" s="10"/>
      <c r="V705" s="10"/>
      <c r="AA705" s="10"/>
      <c r="AD705" s="10"/>
      <c r="AH705" s="8"/>
      <c r="AI705"/>
      <c r="AO705" s="57"/>
      <c r="AP705"/>
      <c r="AQ705" s="54"/>
      <c r="AR705" s="54"/>
      <c r="AT705"/>
      <c r="AU705" s="36"/>
      <c r="AV705" s="36"/>
      <c r="AW705" s="36"/>
      <c r="AX705" s="36"/>
      <c r="AY705" s="36"/>
    </row>
    <row r="706" spans="1:51" s="7" customFormat="1" x14ac:dyDescent="0.25">
      <c r="A706" s="8"/>
      <c r="E706" s="8"/>
      <c r="I706" s="9"/>
      <c r="J706" s="9"/>
      <c r="L706" s="9"/>
      <c r="N706" s="9"/>
      <c r="P706" s="9"/>
      <c r="R706" s="10"/>
      <c r="S706" s="10"/>
      <c r="T706" s="10"/>
      <c r="U706" s="10"/>
      <c r="V706" s="10"/>
      <c r="AA706" s="10"/>
      <c r="AD706" s="10"/>
      <c r="AH706" s="8"/>
      <c r="AI706"/>
      <c r="AO706" s="57"/>
      <c r="AP706"/>
      <c r="AQ706" s="54"/>
      <c r="AR706" s="54"/>
      <c r="AT706"/>
      <c r="AU706" s="36"/>
      <c r="AV706" s="36"/>
      <c r="AW706" s="36"/>
      <c r="AX706" s="36"/>
      <c r="AY706" s="36"/>
    </row>
    <row r="707" spans="1:51" s="7" customFormat="1" x14ac:dyDescent="0.25">
      <c r="A707" s="8"/>
      <c r="E707" s="8"/>
      <c r="I707" s="9"/>
      <c r="J707" s="9"/>
      <c r="L707" s="9"/>
      <c r="N707" s="9"/>
      <c r="P707" s="9"/>
      <c r="R707" s="10"/>
      <c r="S707" s="10"/>
      <c r="T707" s="10"/>
      <c r="U707" s="10"/>
      <c r="V707" s="10"/>
      <c r="AA707" s="10"/>
      <c r="AD707" s="10"/>
      <c r="AH707" s="8"/>
      <c r="AI707"/>
      <c r="AO707" s="57"/>
      <c r="AP707"/>
      <c r="AQ707" s="54"/>
      <c r="AR707" s="54"/>
      <c r="AT707"/>
      <c r="AU707" s="36"/>
      <c r="AV707" s="36"/>
      <c r="AW707" s="36"/>
      <c r="AX707" s="36"/>
      <c r="AY707" s="36"/>
    </row>
    <row r="708" spans="1:51" s="7" customFormat="1" x14ac:dyDescent="0.25">
      <c r="A708" s="8"/>
      <c r="E708" s="8"/>
      <c r="I708" s="9"/>
      <c r="J708" s="9"/>
      <c r="L708" s="9"/>
      <c r="N708" s="9"/>
      <c r="P708" s="9"/>
      <c r="R708" s="10"/>
      <c r="S708" s="10"/>
      <c r="T708" s="10"/>
      <c r="U708" s="10"/>
      <c r="V708" s="10"/>
      <c r="AA708" s="10"/>
      <c r="AD708" s="10"/>
      <c r="AH708" s="8"/>
      <c r="AI708"/>
      <c r="AO708" s="57"/>
      <c r="AP708"/>
      <c r="AQ708" s="54"/>
      <c r="AR708" s="54"/>
      <c r="AT708"/>
      <c r="AU708" s="36"/>
      <c r="AV708" s="36"/>
      <c r="AW708" s="36"/>
      <c r="AX708" s="36"/>
      <c r="AY708" s="36"/>
    </row>
    <row r="709" spans="1:51" s="7" customFormat="1" x14ac:dyDescent="0.25">
      <c r="A709" s="8"/>
      <c r="E709" s="8"/>
      <c r="I709" s="9"/>
      <c r="J709" s="9"/>
      <c r="L709" s="9"/>
      <c r="N709" s="9"/>
      <c r="P709" s="9"/>
      <c r="R709" s="10"/>
      <c r="S709" s="10"/>
      <c r="T709" s="10"/>
      <c r="U709" s="10"/>
      <c r="V709" s="10"/>
      <c r="AA709" s="10"/>
      <c r="AD709" s="10"/>
      <c r="AH709" s="8"/>
      <c r="AI709"/>
      <c r="AO709" s="57"/>
      <c r="AP709"/>
      <c r="AQ709" s="54"/>
      <c r="AR709" s="54"/>
      <c r="AT709"/>
      <c r="AU709" s="36"/>
      <c r="AV709" s="36"/>
      <c r="AW709" s="36"/>
      <c r="AX709" s="36"/>
      <c r="AY709" s="36"/>
    </row>
    <row r="710" spans="1:51" s="7" customFormat="1" x14ac:dyDescent="0.25">
      <c r="A710" s="8"/>
      <c r="E710" s="8"/>
      <c r="I710" s="9"/>
      <c r="J710" s="9"/>
      <c r="L710" s="9"/>
      <c r="N710" s="9"/>
      <c r="P710" s="9"/>
      <c r="R710" s="10"/>
      <c r="S710" s="10"/>
      <c r="T710" s="10"/>
      <c r="U710" s="10"/>
      <c r="V710" s="10"/>
      <c r="AA710" s="10"/>
      <c r="AD710" s="10"/>
      <c r="AH710" s="8"/>
      <c r="AI710"/>
      <c r="AO710" s="57"/>
      <c r="AP710"/>
      <c r="AQ710" s="54"/>
      <c r="AR710" s="54"/>
      <c r="AT710"/>
      <c r="AU710" s="36"/>
      <c r="AV710" s="36"/>
      <c r="AW710" s="36"/>
      <c r="AX710" s="36"/>
      <c r="AY710" s="36"/>
    </row>
    <row r="711" spans="1:51" s="7" customFormat="1" x14ac:dyDescent="0.25">
      <c r="A711" s="8"/>
      <c r="E711" s="8"/>
      <c r="I711" s="9"/>
      <c r="J711" s="9"/>
      <c r="L711" s="9"/>
      <c r="N711" s="9"/>
      <c r="P711" s="9"/>
      <c r="R711" s="10"/>
      <c r="S711" s="10"/>
      <c r="T711" s="10"/>
      <c r="U711" s="10"/>
      <c r="V711" s="10"/>
      <c r="AA711" s="10"/>
      <c r="AD711" s="10"/>
      <c r="AH711" s="8"/>
      <c r="AI711"/>
      <c r="AO711" s="57"/>
      <c r="AP711"/>
      <c r="AQ711" s="54"/>
      <c r="AR711" s="54"/>
      <c r="AT711"/>
      <c r="AU711" s="36"/>
      <c r="AV711" s="36"/>
      <c r="AW711" s="36"/>
      <c r="AX711" s="36"/>
      <c r="AY711" s="36"/>
    </row>
    <row r="712" spans="1:51" s="7" customFormat="1" x14ac:dyDescent="0.25">
      <c r="A712" s="8"/>
      <c r="E712" s="8"/>
      <c r="I712" s="9"/>
      <c r="J712" s="9"/>
      <c r="L712" s="9"/>
      <c r="N712" s="9"/>
      <c r="P712" s="9"/>
      <c r="R712" s="10"/>
      <c r="S712" s="10"/>
      <c r="T712" s="10"/>
      <c r="U712" s="10"/>
      <c r="V712" s="10"/>
      <c r="AA712" s="10"/>
      <c r="AD712" s="10"/>
      <c r="AH712" s="8"/>
      <c r="AI712"/>
      <c r="AO712" s="57"/>
      <c r="AP712"/>
      <c r="AQ712" s="54"/>
      <c r="AR712" s="54"/>
      <c r="AT712"/>
      <c r="AU712" s="36"/>
      <c r="AV712" s="36"/>
      <c r="AW712" s="36"/>
      <c r="AX712" s="36"/>
      <c r="AY712" s="36"/>
    </row>
    <row r="713" spans="1:51" s="7" customFormat="1" x14ac:dyDescent="0.25">
      <c r="A713" s="8"/>
      <c r="E713" s="8"/>
      <c r="I713" s="9"/>
      <c r="J713" s="9"/>
      <c r="L713" s="9"/>
      <c r="N713" s="9"/>
      <c r="P713" s="9"/>
      <c r="R713" s="10"/>
      <c r="S713" s="10"/>
      <c r="T713" s="10"/>
      <c r="U713" s="10"/>
      <c r="V713" s="10"/>
      <c r="AA713" s="10"/>
      <c r="AD713" s="10"/>
      <c r="AH713" s="8"/>
      <c r="AI713"/>
      <c r="AO713" s="57"/>
      <c r="AP713"/>
      <c r="AQ713" s="54"/>
      <c r="AR713" s="54"/>
      <c r="AT713"/>
      <c r="AU713" s="36"/>
      <c r="AV713" s="36"/>
      <c r="AW713" s="36"/>
      <c r="AX713" s="36"/>
      <c r="AY713" s="36"/>
    </row>
    <row r="714" spans="1:51" s="7" customFormat="1" x14ac:dyDescent="0.25">
      <c r="A714" s="8"/>
      <c r="E714" s="8"/>
      <c r="I714" s="9"/>
      <c r="J714" s="9"/>
      <c r="L714" s="9"/>
      <c r="N714" s="9"/>
      <c r="P714" s="9"/>
      <c r="R714" s="10"/>
      <c r="S714" s="10"/>
      <c r="T714" s="10"/>
      <c r="U714" s="10"/>
      <c r="V714" s="10"/>
      <c r="AA714" s="10"/>
      <c r="AD714" s="10"/>
      <c r="AH714" s="8"/>
      <c r="AI714"/>
      <c r="AO714" s="57"/>
      <c r="AP714"/>
      <c r="AQ714" s="54"/>
      <c r="AR714" s="54"/>
      <c r="AT714"/>
      <c r="AU714" s="36"/>
      <c r="AV714" s="36"/>
      <c r="AW714" s="36"/>
      <c r="AX714" s="36"/>
      <c r="AY714" s="36"/>
    </row>
    <row r="715" spans="1:51" s="7" customFormat="1" x14ac:dyDescent="0.25">
      <c r="A715" s="8"/>
      <c r="E715" s="8"/>
      <c r="I715" s="9"/>
      <c r="J715" s="9"/>
      <c r="L715" s="9"/>
      <c r="N715" s="9"/>
      <c r="P715" s="9"/>
      <c r="R715" s="10"/>
      <c r="S715" s="10"/>
      <c r="T715" s="10"/>
      <c r="U715" s="10"/>
      <c r="V715" s="10"/>
      <c r="AA715" s="10"/>
      <c r="AD715" s="10"/>
      <c r="AH715" s="8"/>
      <c r="AI715"/>
      <c r="AO715" s="57"/>
      <c r="AP715"/>
      <c r="AQ715" s="54"/>
      <c r="AR715" s="54"/>
      <c r="AT715"/>
      <c r="AU715" s="36"/>
      <c r="AV715" s="36"/>
      <c r="AW715" s="36"/>
      <c r="AX715" s="36"/>
      <c r="AY715" s="36"/>
    </row>
    <row r="716" spans="1:51" s="7" customFormat="1" x14ac:dyDescent="0.25">
      <c r="A716" s="8"/>
      <c r="E716" s="8"/>
      <c r="I716" s="9"/>
      <c r="J716" s="9"/>
      <c r="L716" s="9"/>
      <c r="N716" s="9"/>
      <c r="P716" s="9"/>
      <c r="R716" s="10"/>
      <c r="S716" s="10"/>
      <c r="T716" s="10"/>
      <c r="U716" s="10"/>
      <c r="V716" s="10"/>
      <c r="AA716" s="10"/>
      <c r="AD716" s="10"/>
      <c r="AH716" s="8"/>
      <c r="AI716"/>
      <c r="AO716" s="57"/>
      <c r="AP716"/>
      <c r="AQ716" s="54"/>
      <c r="AR716" s="54"/>
      <c r="AT716"/>
      <c r="AU716" s="36"/>
      <c r="AV716" s="36"/>
      <c r="AW716" s="36"/>
      <c r="AX716" s="36"/>
      <c r="AY716" s="36"/>
    </row>
    <row r="717" spans="1:51" s="7" customFormat="1" x14ac:dyDescent="0.25">
      <c r="A717" s="8"/>
      <c r="E717" s="8"/>
      <c r="I717" s="9"/>
      <c r="J717" s="9"/>
      <c r="L717" s="9"/>
      <c r="N717" s="9"/>
      <c r="P717" s="9"/>
      <c r="R717" s="10"/>
      <c r="S717" s="10"/>
      <c r="T717" s="10"/>
      <c r="U717" s="10"/>
      <c r="V717" s="10"/>
      <c r="AA717" s="10"/>
      <c r="AD717" s="10"/>
      <c r="AH717" s="8"/>
      <c r="AI717"/>
      <c r="AO717" s="57"/>
      <c r="AP717"/>
      <c r="AQ717" s="54"/>
      <c r="AR717" s="54"/>
      <c r="AT717"/>
      <c r="AU717" s="36"/>
      <c r="AV717" s="36"/>
      <c r="AW717" s="36"/>
      <c r="AX717" s="36"/>
      <c r="AY717" s="36"/>
    </row>
    <row r="718" spans="1:51" s="7" customFormat="1" x14ac:dyDescent="0.25">
      <c r="A718" s="8"/>
      <c r="E718" s="8"/>
      <c r="I718" s="9"/>
      <c r="J718" s="9"/>
      <c r="L718" s="9"/>
      <c r="N718" s="9"/>
      <c r="P718" s="9"/>
      <c r="R718" s="10"/>
      <c r="S718" s="10"/>
      <c r="T718" s="10"/>
      <c r="U718" s="10"/>
      <c r="V718" s="10"/>
      <c r="AA718" s="10"/>
      <c r="AD718" s="10"/>
      <c r="AH718" s="8"/>
      <c r="AI718"/>
      <c r="AO718" s="57"/>
      <c r="AP718"/>
      <c r="AQ718" s="54"/>
      <c r="AR718" s="54"/>
      <c r="AT718"/>
      <c r="AU718" s="36"/>
      <c r="AV718" s="36"/>
      <c r="AW718" s="36"/>
      <c r="AX718" s="36"/>
      <c r="AY718" s="36"/>
    </row>
    <row r="719" spans="1:51" s="7" customFormat="1" x14ac:dyDescent="0.25">
      <c r="A719" s="8"/>
      <c r="E719" s="8"/>
      <c r="I719" s="9"/>
      <c r="J719" s="9"/>
      <c r="L719" s="9"/>
      <c r="N719" s="9"/>
      <c r="P719" s="9"/>
      <c r="R719" s="10"/>
      <c r="S719" s="10"/>
      <c r="T719" s="10"/>
      <c r="U719" s="10"/>
      <c r="V719" s="10"/>
      <c r="AA719" s="10"/>
      <c r="AD719" s="10"/>
      <c r="AH719" s="8"/>
      <c r="AI719"/>
      <c r="AO719" s="57"/>
      <c r="AP719"/>
      <c r="AQ719" s="54"/>
      <c r="AR719" s="54"/>
      <c r="AT719"/>
      <c r="AU719" s="36"/>
      <c r="AV719" s="36"/>
      <c r="AW719" s="36"/>
      <c r="AX719" s="36"/>
      <c r="AY719" s="36"/>
    </row>
    <row r="720" spans="1:51" s="7" customFormat="1" x14ac:dyDescent="0.25">
      <c r="A720" s="8"/>
      <c r="E720" s="8"/>
      <c r="I720" s="9"/>
      <c r="J720" s="9"/>
      <c r="L720" s="9"/>
      <c r="N720" s="9"/>
      <c r="P720" s="9"/>
      <c r="R720" s="10"/>
      <c r="S720" s="10"/>
      <c r="T720" s="10"/>
      <c r="U720" s="10"/>
      <c r="V720" s="10"/>
      <c r="AA720" s="10"/>
      <c r="AD720" s="10"/>
      <c r="AH720" s="8"/>
      <c r="AI720"/>
      <c r="AO720" s="57"/>
      <c r="AP720"/>
      <c r="AQ720" s="54"/>
      <c r="AR720" s="54"/>
      <c r="AT720"/>
      <c r="AU720" s="36"/>
      <c r="AV720" s="36"/>
      <c r="AW720" s="36"/>
      <c r="AX720" s="36"/>
      <c r="AY720" s="36"/>
    </row>
    <row r="721" spans="1:51" s="7" customFormat="1" x14ac:dyDescent="0.25">
      <c r="A721" s="8"/>
      <c r="E721" s="8"/>
      <c r="I721" s="9"/>
      <c r="J721" s="9"/>
      <c r="L721" s="9"/>
      <c r="N721" s="9"/>
      <c r="P721" s="9"/>
      <c r="R721" s="10"/>
      <c r="S721" s="10"/>
      <c r="T721" s="10"/>
      <c r="U721" s="10"/>
      <c r="V721" s="10"/>
      <c r="AA721" s="10"/>
      <c r="AD721" s="10"/>
      <c r="AH721" s="8"/>
      <c r="AI721"/>
      <c r="AO721" s="57"/>
      <c r="AP721"/>
      <c r="AQ721" s="54"/>
      <c r="AR721" s="54"/>
      <c r="AT721"/>
      <c r="AU721" s="36"/>
      <c r="AV721" s="36"/>
      <c r="AW721" s="36"/>
      <c r="AX721" s="36"/>
      <c r="AY721" s="36"/>
    </row>
    <row r="722" spans="1:51" s="7" customFormat="1" x14ac:dyDescent="0.25">
      <c r="A722" s="8"/>
      <c r="E722" s="8"/>
      <c r="I722" s="9"/>
      <c r="J722" s="9"/>
      <c r="L722" s="9"/>
      <c r="N722" s="9"/>
      <c r="P722" s="9"/>
      <c r="R722" s="10"/>
      <c r="S722" s="10"/>
      <c r="T722" s="10"/>
      <c r="U722" s="10"/>
      <c r="V722" s="10"/>
      <c r="AA722" s="10"/>
      <c r="AD722" s="10"/>
      <c r="AH722" s="8"/>
      <c r="AI722"/>
      <c r="AO722" s="57"/>
      <c r="AP722"/>
      <c r="AQ722" s="54"/>
      <c r="AR722" s="54"/>
      <c r="AT722"/>
      <c r="AU722" s="36"/>
      <c r="AV722" s="36"/>
      <c r="AW722" s="36"/>
      <c r="AX722" s="36"/>
      <c r="AY722" s="36"/>
    </row>
    <row r="723" spans="1:51" s="7" customFormat="1" x14ac:dyDescent="0.25">
      <c r="A723" s="8"/>
      <c r="E723" s="8"/>
      <c r="I723" s="9"/>
      <c r="J723" s="9"/>
      <c r="L723" s="9"/>
      <c r="N723" s="9"/>
      <c r="P723" s="9"/>
      <c r="R723" s="10"/>
      <c r="S723" s="10"/>
      <c r="T723" s="10"/>
      <c r="U723" s="10"/>
      <c r="V723" s="10"/>
      <c r="AA723" s="10"/>
      <c r="AD723" s="10"/>
      <c r="AH723" s="8"/>
      <c r="AI723"/>
      <c r="AO723" s="57"/>
      <c r="AP723"/>
      <c r="AQ723" s="54"/>
      <c r="AR723" s="54"/>
      <c r="AT723"/>
      <c r="AU723" s="36"/>
      <c r="AV723" s="36"/>
      <c r="AW723" s="36"/>
      <c r="AX723" s="36"/>
      <c r="AY723" s="36"/>
    </row>
    <row r="724" spans="1:51" s="7" customFormat="1" x14ac:dyDescent="0.25">
      <c r="A724" s="8"/>
      <c r="E724" s="8"/>
      <c r="I724" s="9"/>
      <c r="J724" s="9"/>
      <c r="L724" s="9"/>
      <c r="N724" s="9"/>
      <c r="P724" s="9"/>
      <c r="R724" s="10"/>
      <c r="S724" s="10"/>
      <c r="T724" s="10"/>
      <c r="U724" s="10"/>
      <c r="V724" s="10"/>
      <c r="AA724" s="10"/>
      <c r="AD724" s="10"/>
      <c r="AH724" s="8"/>
      <c r="AI724"/>
      <c r="AO724" s="57"/>
      <c r="AP724"/>
      <c r="AQ724" s="54"/>
      <c r="AR724" s="54"/>
      <c r="AT724"/>
      <c r="AU724" s="36"/>
      <c r="AV724" s="36"/>
      <c r="AW724" s="36"/>
      <c r="AX724" s="36"/>
      <c r="AY724" s="36"/>
    </row>
    <row r="725" spans="1:51" s="7" customFormat="1" x14ac:dyDescent="0.25">
      <c r="A725" s="8"/>
      <c r="E725" s="8"/>
      <c r="I725" s="9"/>
      <c r="J725" s="9"/>
      <c r="L725" s="9"/>
      <c r="N725" s="9"/>
      <c r="P725" s="9"/>
      <c r="R725" s="10"/>
      <c r="S725" s="10"/>
      <c r="T725" s="10"/>
      <c r="U725" s="10"/>
      <c r="V725" s="10"/>
      <c r="AA725" s="10"/>
      <c r="AD725" s="10"/>
      <c r="AH725" s="8"/>
      <c r="AI725"/>
      <c r="AO725" s="57"/>
      <c r="AP725"/>
      <c r="AQ725" s="54"/>
      <c r="AR725" s="54"/>
      <c r="AT725"/>
      <c r="AU725" s="36"/>
      <c r="AV725" s="36"/>
      <c r="AW725" s="36"/>
      <c r="AX725" s="36"/>
      <c r="AY725" s="36"/>
    </row>
    <row r="726" spans="1:51" s="7" customFormat="1" x14ac:dyDescent="0.25">
      <c r="A726" s="8"/>
      <c r="E726" s="8"/>
      <c r="I726" s="9"/>
      <c r="J726" s="9"/>
      <c r="L726" s="9"/>
      <c r="N726" s="9"/>
      <c r="P726" s="9"/>
      <c r="R726" s="10"/>
      <c r="S726" s="10"/>
      <c r="T726" s="10"/>
      <c r="U726" s="10"/>
      <c r="V726" s="10"/>
      <c r="AA726" s="10"/>
      <c r="AD726" s="10"/>
      <c r="AH726" s="8"/>
      <c r="AI726"/>
      <c r="AO726" s="57"/>
      <c r="AP726"/>
      <c r="AQ726" s="54"/>
      <c r="AR726" s="54"/>
      <c r="AT726"/>
      <c r="AU726" s="36"/>
      <c r="AV726" s="36"/>
      <c r="AW726" s="36"/>
      <c r="AX726" s="36"/>
      <c r="AY726" s="36"/>
    </row>
    <row r="727" spans="1:51" s="7" customFormat="1" x14ac:dyDescent="0.25">
      <c r="A727" s="8"/>
      <c r="E727" s="8"/>
      <c r="I727" s="9"/>
      <c r="J727" s="9"/>
      <c r="L727" s="9"/>
      <c r="N727" s="9"/>
      <c r="P727" s="9"/>
      <c r="R727" s="10"/>
      <c r="S727" s="10"/>
      <c r="T727" s="10"/>
      <c r="U727" s="10"/>
      <c r="V727" s="10"/>
      <c r="AA727" s="10"/>
      <c r="AD727" s="10"/>
      <c r="AH727" s="8"/>
      <c r="AI727"/>
      <c r="AO727" s="57"/>
      <c r="AP727"/>
      <c r="AQ727" s="54"/>
      <c r="AR727" s="54"/>
      <c r="AT727"/>
      <c r="AU727" s="36"/>
      <c r="AV727" s="36"/>
      <c r="AW727" s="36"/>
      <c r="AX727" s="36"/>
      <c r="AY727" s="36"/>
    </row>
    <row r="728" spans="1:51" s="7" customFormat="1" x14ac:dyDescent="0.25">
      <c r="A728" s="8"/>
      <c r="E728" s="8"/>
      <c r="I728" s="9"/>
      <c r="J728" s="9"/>
      <c r="L728" s="9"/>
      <c r="N728" s="9"/>
      <c r="P728" s="9"/>
      <c r="R728" s="10"/>
      <c r="S728" s="10"/>
      <c r="T728" s="10"/>
      <c r="U728" s="10"/>
      <c r="V728" s="10"/>
      <c r="AA728" s="10"/>
      <c r="AD728" s="10"/>
      <c r="AH728" s="8"/>
      <c r="AI728"/>
      <c r="AO728" s="57"/>
      <c r="AP728"/>
      <c r="AQ728" s="54"/>
      <c r="AR728" s="54"/>
      <c r="AT728"/>
      <c r="AU728" s="36"/>
      <c r="AV728" s="36"/>
      <c r="AW728" s="36"/>
      <c r="AX728" s="36"/>
      <c r="AY728" s="36"/>
    </row>
    <row r="729" spans="1:51" s="7" customFormat="1" x14ac:dyDescent="0.25">
      <c r="A729" s="8"/>
      <c r="E729" s="8"/>
      <c r="I729" s="9"/>
      <c r="J729" s="9"/>
      <c r="L729" s="9"/>
      <c r="N729" s="9"/>
      <c r="P729" s="9"/>
      <c r="R729" s="10"/>
      <c r="S729" s="10"/>
      <c r="T729" s="10"/>
      <c r="U729" s="10"/>
      <c r="V729" s="10"/>
      <c r="AA729" s="10"/>
      <c r="AD729" s="10"/>
      <c r="AH729" s="8"/>
      <c r="AI729"/>
      <c r="AO729" s="57"/>
      <c r="AP729"/>
      <c r="AQ729" s="54"/>
      <c r="AR729" s="54"/>
      <c r="AT729"/>
      <c r="AU729" s="36"/>
      <c r="AV729" s="36"/>
      <c r="AW729" s="36"/>
      <c r="AX729" s="36"/>
      <c r="AY729" s="36"/>
    </row>
    <row r="730" spans="1:51" s="7" customFormat="1" x14ac:dyDescent="0.25">
      <c r="A730" s="8"/>
      <c r="E730" s="8"/>
      <c r="I730" s="9"/>
      <c r="J730" s="9"/>
      <c r="L730" s="9"/>
      <c r="N730" s="9"/>
      <c r="P730" s="9"/>
      <c r="R730" s="10"/>
      <c r="S730" s="10"/>
      <c r="T730" s="10"/>
      <c r="U730" s="10"/>
      <c r="V730" s="10"/>
      <c r="AA730" s="10"/>
      <c r="AD730" s="10"/>
      <c r="AH730" s="8"/>
      <c r="AI730"/>
      <c r="AO730" s="57"/>
      <c r="AP730"/>
      <c r="AQ730" s="54"/>
      <c r="AR730" s="54"/>
      <c r="AT730"/>
      <c r="AU730" s="36"/>
      <c r="AV730" s="36"/>
      <c r="AW730" s="36"/>
      <c r="AX730" s="36"/>
      <c r="AY730" s="36"/>
    </row>
    <row r="731" spans="1:51" s="7" customFormat="1" x14ac:dyDescent="0.25">
      <c r="A731" s="8"/>
      <c r="E731" s="8"/>
      <c r="I731" s="9"/>
      <c r="J731" s="9"/>
      <c r="L731" s="9"/>
      <c r="N731" s="9"/>
      <c r="P731" s="9"/>
      <c r="R731" s="10"/>
      <c r="S731" s="10"/>
      <c r="T731" s="10"/>
      <c r="U731" s="10"/>
      <c r="V731" s="10"/>
      <c r="AA731" s="10"/>
      <c r="AD731" s="10"/>
      <c r="AH731" s="8"/>
      <c r="AI731"/>
      <c r="AO731" s="57"/>
      <c r="AP731"/>
      <c r="AQ731" s="54"/>
      <c r="AR731" s="54"/>
      <c r="AT731"/>
      <c r="AU731" s="36"/>
      <c r="AV731" s="36"/>
      <c r="AW731" s="36"/>
      <c r="AX731" s="36"/>
      <c r="AY731" s="36"/>
    </row>
    <row r="732" spans="1:51" s="7" customFormat="1" x14ac:dyDescent="0.25">
      <c r="A732" s="8"/>
      <c r="E732" s="8"/>
      <c r="I732" s="9"/>
      <c r="J732" s="9"/>
      <c r="L732" s="9"/>
      <c r="N732" s="9"/>
      <c r="P732" s="9"/>
      <c r="R732" s="10"/>
      <c r="S732" s="10"/>
      <c r="T732" s="10"/>
      <c r="U732" s="10"/>
      <c r="V732" s="10"/>
      <c r="AA732" s="10"/>
      <c r="AD732" s="10"/>
      <c r="AH732" s="8"/>
      <c r="AI732"/>
      <c r="AO732" s="57"/>
      <c r="AP732"/>
      <c r="AQ732" s="54"/>
      <c r="AR732" s="54"/>
      <c r="AT732"/>
      <c r="AU732" s="36"/>
      <c r="AV732" s="36"/>
      <c r="AW732" s="36"/>
      <c r="AX732" s="36"/>
      <c r="AY732" s="36"/>
    </row>
    <row r="733" spans="1:51" s="7" customFormat="1" x14ac:dyDescent="0.25">
      <c r="A733" s="8"/>
      <c r="E733" s="8"/>
      <c r="I733" s="9"/>
      <c r="J733" s="9"/>
      <c r="L733" s="9"/>
      <c r="N733" s="9"/>
      <c r="P733" s="9"/>
      <c r="R733" s="10"/>
      <c r="S733" s="10"/>
      <c r="T733" s="10"/>
      <c r="U733" s="10"/>
      <c r="V733" s="10"/>
      <c r="AA733" s="10"/>
      <c r="AD733" s="10"/>
      <c r="AH733" s="8"/>
      <c r="AI733"/>
      <c r="AO733" s="57"/>
      <c r="AP733"/>
      <c r="AQ733" s="54"/>
      <c r="AR733" s="54"/>
      <c r="AT733"/>
      <c r="AU733" s="36"/>
      <c r="AV733" s="36"/>
      <c r="AW733" s="36"/>
      <c r="AX733" s="36"/>
      <c r="AY733" s="36"/>
    </row>
    <row r="734" spans="1:51" s="7" customFormat="1" x14ac:dyDescent="0.25">
      <c r="A734" s="8"/>
      <c r="E734" s="8"/>
      <c r="I734" s="9"/>
      <c r="J734" s="9"/>
      <c r="L734" s="9"/>
      <c r="N734" s="9"/>
      <c r="P734" s="9"/>
      <c r="R734" s="10"/>
      <c r="S734" s="10"/>
      <c r="T734" s="10"/>
      <c r="U734" s="10"/>
      <c r="V734" s="10"/>
      <c r="AA734" s="10"/>
      <c r="AD734" s="10"/>
      <c r="AH734" s="8"/>
      <c r="AI734"/>
      <c r="AO734" s="57"/>
      <c r="AP734"/>
      <c r="AQ734" s="54"/>
      <c r="AR734" s="54"/>
      <c r="AT734"/>
      <c r="AU734" s="36"/>
      <c r="AV734" s="36"/>
      <c r="AW734" s="36"/>
      <c r="AX734" s="36"/>
      <c r="AY734" s="36"/>
    </row>
    <row r="735" spans="1:51" s="7" customFormat="1" x14ac:dyDescent="0.25">
      <c r="A735" s="8"/>
      <c r="E735" s="8"/>
      <c r="I735" s="9"/>
      <c r="J735" s="9"/>
      <c r="L735" s="9"/>
      <c r="N735" s="9"/>
      <c r="P735" s="9"/>
      <c r="R735" s="10"/>
      <c r="S735" s="10"/>
      <c r="T735" s="10"/>
      <c r="U735" s="10"/>
      <c r="V735" s="10"/>
      <c r="AA735" s="10"/>
      <c r="AD735" s="10"/>
      <c r="AH735" s="8"/>
      <c r="AI735"/>
      <c r="AO735" s="57"/>
      <c r="AP735"/>
      <c r="AQ735" s="54"/>
      <c r="AR735" s="54"/>
      <c r="AT735"/>
      <c r="AU735" s="36"/>
      <c r="AV735" s="36"/>
      <c r="AW735" s="36"/>
      <c r="AX735" s="36"/>
      <c r="AY735" s="36"/>
    </row>
    <row r="736" spans="1:51" s="7" customFormat="1" x14ac:dyDescent="0.25">
      <c r="A736" s="8"/>
      <c r="E736" s="8"/>
      <c r="I736" s="9"/>
      <c r="J736" s="9"/>
      <c r="L736" s="9"/>
      <c r="N736" s="9"/>
      <c r="P736" s="9"/>
      <c r="R736" s="10"/>
      <c r="S736" s="10"/>
      <c r="T736" s="10"/>
      <c r="U736" s="10"/>
      <c r="V736" s="10"/>
      <c r="AA736" s="10"/>
      <c r="AD736" s="10"/>
      <c r="AH736" s="8"/>
      <c r="AI736"/>
      <c r="AO736" s="57"/>
      <c r="AP736"/>
      <c r="AQ736" s="54"/>
      <c r="AR736" s="54"/>
      <c r="AT736"/>
      <c r="AU736" s="36"/>
      <c r="AV736" s="36"/>
      <c r="AW736" s="36"/>
      <c r="AX736" s="36"/>
      <c r="AY736" s="36"/>
    </row>
    <row r="737" spans="1:51" s="7" customFormat="1" x14ac:dyDescent="0.25">
      <c r="A737" s="8"/>
      <c r="E737" s="8"/>
      <c r="I737" s="9"/>
      <c r="J737" s="9"/>
      <c r="L737" s="9"/>
      <c r="N737" s="9"/>
      <c r="P737" s="9"/>
      <c r="R737" s="10"/>
      <c r="S737" s="10"/>
      <c r="T737" s="10"/>
      <c r="U737" s="10"/>
      <c r="V737" s="10"/>
      <c r="AA737" s="10"/>
      <c r="AD737" s="10"/>
      <c r="AH737" s="8"/>
      <c r="AI737"/>
      <c r="AO737" s="57"/>
      <c r="AP737"/>
      <c r="AQ737" s="54"/>
      <c r="AR737" s="54"/>
      <c r="AT737"/>
      <c r="AU737" s="36"/>
      <c r="AV737" s="36"/>
      <c r="AW737" s="36"/>
      <c r="AX737" s="36"/>
      <c r="AY737" s="36"/>
    </row>
    <row r="738" spans="1:51" s="7" customFormat="1" x14ac:dyDescent="0.25">
      <c r="A738" s="8"/>
      <c r="E738" s="8"/>
      <c r="I738" s="9"/>
      <c r="J738" s="9"/>
      <c r="L738" s="9"/>
      <c r="N738" s="9"/>
      <c r="P738" s="9"/>
      <c r="R738" s="10"/>
      <c r="S738" s="10"/>
      <c r="T738" s="10"/>
      <c r="U738" s="10"/>
      <c r="V738" s="10"/>
      <c r="AA738" s="10"/>
      <c r="AD738" s="10"/>
      <c r="AH738" s="8"/>
      <c r="AI738"/>
      <c r="AO738" s="57"/>
      <c r="AP738"/>
      <c r="AQ738" s="54"/>
      <c r="AR738" s="54"/>
      <c r="AT738"/>
      <c r="AU738" s="36"/>
      <c r="AV738" s="36"/>
      <c r="AW738" s="36"/>
      <c r="AX738" s="36"/>
      <c r="AY738" s="36"/>
    </row>
    <row r="739" spans="1:51" s="7" customFormat="1" x14ac:dyDescent="0.25">
      <c r="A739" s="8"/>
      <c r="E739" s="8"/>
      <c r="I739" s="9"/>
      <c r="J739" s="9"/>
      <c r="L739" s="9"/>
      <c r="N739" s="9"/>
      <c r="P739" s="9"/>
      <c r="R739" s="10"/>
      <c r="S739" s="10"/>
      <c r="T739" s="10"/>
      <c r="U739" s="10"/>
      <c r="V739" s="10"/>
      <c r="AA739" s="10"/>
      <c r="AD739" s="10"/>
      <c r="AH739" s="8"/>
      <c r="AI739"/>
      <c r="AO739" s="57"/>
      <c r="AP739"/>
      <c r="AQ739" s="54"/>
      <c r="AR739" s="54"/>
      <c r="AT739"/>
      <c r="AU739" s="36"/>
      <c r="AV739" s="36"/>
      <c r="AW739" s="36"/>
      <c r="AX739" s="36"/>
      <c r="AY739" s="36"/>
    </row>
    <row r="740" spans="1:51" s="7" customFormat="1" x14ac:dyDescent="0.25">
      <c r="A740" s="8"/>
      <c r="E740" s="8"/>
      <c r="I740" s="9"/>
      <c r="J740" s="9"/>
      <c r="L740" s="9"/>
      <c r="N740" s="9"/>
      <c r="P740" s="9"/>
      <c r="R740" s="10"/>
      <c r="S740" s="10"/>
      <c r="T740" s="10"/>
      <c r="U740" s="10"/>
      <c r="V740" s="10"/>
      <c r="AA740" s="10"/>
      <c r="AD740" s="10"/>
      <c r="AH740" s="8"/>
      <c r="AI740"/>
      <c r="AO740" s="57"/>
      <c r="AP740"/>
      <c r="AQ740" s="54"/>
      <c r="AR740" s="54"/>
      <c r="AT740"/>
      <c r="AU740" s="36"/>
      <c r="AV740" s="36"/>
      <c r="AW740" s="36"/>
      <c r="AX740" s="36"/>
      <c r="AY740" s="36"/>
    </row>
    <row r="741" spans="1:51" s="7" customFormat="1" x14ac:dyDescent="0.25">
      <c r="A741" s="8"/>
      <c r="E741" s="8"/>
      <c r="I741" s="9"/>
      <c r="J741" s="9"/>
      <c r="L741" s="9"/>
      <c r="N741" s="9"/>
      <c r="P741" s="9"/>
      <c r="R741" s="10"/>
      <c r="S741" s="10"/>
      <c r="T741" s="10"/>
      <c r="U741" s="10"/>
      <c r="V741" s="10"/>
      <c r="AA741" s="10"/>
      <c r="AD741" s="10"/>
      <c r="AH741" s="8"/>
      <c r="AI741"/>
      <c r="AO741" s="57"/>
      <c r="AP741"/>
      <c r="AQ741" s="54"/>
      <c r="AR741" s="54"/>
      <c r="AT741"/>
      <c r="AU741" s="36"/>
      <c r="AV741" s="36"/>
      <c r="AW741" s="36"/>
      <c r="AX741" s="36"/>
      <c r="AY741" s="36"/>
    </row>
    <row r="742" spans="1:51" s="7" customFormat="1" x14ac:dyDescent="0.25">
      <c r="A742" s="8"/>
      <c r="E742" s="8"/>
      <c r="I742" s="9"/>
      <c r="J742" s="9"/>
      <c r="L742" s="9"/>
      <c r="N742" s="9"/>
      <c r="P742" s="9"/>
      <c r="R742" s="10"/>
      <c r="S742" s="10"/>
      <c r="T742" s="10"/>
      <c r="U742" s="10"/>
      <c r="V742" s="10"/>
      <c r="AA742" s="10"/>
      <c r="AD742" s="10"/>
      <c r="AH742" s="8"/>
      <c r="AI742"/>
      <c r="AO742" s="57"/>
      <c r="AP742"/>
      <c r="AQ742" s="54"/>
      <c r="AR742" s="54"/>
      <c r="AT742"/>
      <c r="AU742" s="36"/>
      <c r="AV742" s="36"/>
      <c r="AW742" s="36"/>
      <c r="AX742" s="36"/>
      <c r="AY742" s="36"/>
    </row>
    <row r="743" spans="1:51" s="7" customFormat="1" x14ac:dyDescent="0.25">
      <c r="A743" s="8"/>
      <c r="E743" s="8"/>
      <c r="I743" s="9"/>
      <c r="J743" s="9"/>
      <c r="L743" s="9"/>
      <c r="N743" s="9"/>
      <c r="P743" s="9"/>
      <c r="R743" s="10"/>
      <c r="S743" s="10"/>
      <c r="T743" s="10"/>
      <c r="U743" s="10"/>
      <c r="V743" s="10"/>
      <c r="AA743" s="10"/>
      <c r="AD743" s="10"/>
      <c r="AH743" s="8"/>
      <c r="AI743"/>
      <c r="AO743" s="57"/>
      <c r="AP743"/>
      <c r="AQ743" s="54"/>
      <c r="AR743" s="54"/>
      <c r="AT743"/>
      <c r="AU743" s="36"/>
      <c r="AV743" s="36"/>
      <c r="AW743" s="36"/>
      <c r="AX743" s="36"/>
      <c r="AY743" s="36"/>
    </row>
    <row r="744" spans="1:51" s="7" customFormat="1" x14ac:dyDescent="0.25">
      <c r="A744" s="8"/>
      <c r="E744" s="8"/>
      <c r="I744" s="9"/>
      <c r="J744" s="9"/>
      <c r="L744" s="9"/>
      <c r="N744" s="9"/>
      <c r="P744" s="9"/>
      <c r="R744" s="10"/>
      <c r="S744" s="10"/>
      <c r="T744" s="10"/>
      <c r="U744" s="10"/>
      <c r="V744" s="10"/>
      <c r="AA744" s="10"/>
      <c r="AD744" s="10"/>
      <c r="AH744" s="8"/>
      <c r="AI744"/>
      <c r="AO744" s="57"/>
      <c r="AP744"/>
      <c r="AQ744" s="54"/>
      <c r="AR744" s="54"/>
      <c r="AT744"/>
      <c r="AU744" s="36"/>
      <c r="AV744" s="36"/>
      <c r="AW744" s="36"/>
      <c r="AX744" s="36"/>
      <c r="AY744" s="36"/>
    </row>
    <row r="745" spans="1:51" s="7" customFormat="1" x14ac:dyDescent="0.25">
      <c r="A745" s="8"/>
      <c r="E745" s="8"/>
      <c r="I745" s="9"/>
      <c r="J745" s="9"/>
      <c r="L745" s="9"/>
      <c r="N745" s="9"/>
      <c r="P745" s="9"/>
      <c r="R745" s="10"/>
      <c r="S745" s="10"/>
      <c r="T745" s="10"/>
      <c r="U745" s="10"/>
      <c r="V745" s="10"/>
      <c r="AA745" s="10"/>
      <c r="AD745" s="10"/>
      <c r="AH745" s="8"/>
      <c r="AI745"/>
      <c r="AO745" s="57"/>
      <c r="AP745"/>
      <c r="AQ745" s="54"/>
      <c r="AR745" s="54"/>
      <c r="AT745"/>
      <c r="AU745" s="36"/>
      <c r="AV745" s="36"/>
      <c r="AW745" s="36"/>
      <c r="AX745" s="36"/>
      <c r="AY745" s="36"/>
    </row>
    <row r="746" spans="1:51" s="7" customFormat="1" x14ac:dyDescent="0.25">
      <c r="A746" s="8"/>
      <c r="E746" s="8"/>
      <c r="I746" s="9"/>
      <c r="J746" s="9"/>
      <c r="L746" s="9"/>
      <c r="N746" s="9"/>
      <c r="P746" s="9"/>
      <c r="R746" s="10"/>
      <c r="S746" s="10"/>
      <c r="T746" s="10"/>
      <c r="U746" s="10"/>
      <c r="V746" s="10"/>
      <c r="AA746" s="10"/>
      <c r="AD746" s="10"/>
      <c r="AH746" s="8"/>
      <c r="AI746"/>
      <c r="AO746" s="57"/>
      <c r="AP746"/>
      <c r="AQ746" s="54"/>
      <c r="AR746" s="54"/>
      <c r="AT746"/>
      <c r="AU746" s="36"/>
      <c r="AV746" s="36"/>
      <c r="AW746" s="36"/>
      <c r="AX746" s="36"/>
      <c r="AY746" s="36"/>
    </row>
    <row r="747" spans="1:51" s="7" customFormat="1" x14ac:dyDescent="0.25">
      <c r="A747" s="8"/>
      <c r="E747" s="8"/>
      <c r="I747" s="9"/>
      <c r="J747" s="9"/>
      <c r="L747" s="9"/>
      <c r="N747" s="9"/>
      <c r="P747" s="9"/>
      <c r="R747" s="10"/>
      <c r="S747" s="10"/>
      <c r="T747" s="10"/>
      <c r="U747" s="10"/>
      <c r="V747" s="10"/>
      <c r="AA747" s="10"/>
      <c r="AD747" s="10"/>
      <c r="AH747" s="8"/>
      <c r="AI747"/>
      <c r="AO747" s="57"/>
      <c r="AP747"/>
      <c r="AQ747" s="54"/>
      <c r="AR747" s="54"/>
      <c r="AT747"/>
      <c r="AU747" s="36"/>
      <c r="AV747" s="36"/>
      <c r="AW747" s="36"/>
      <c r="AX747" s="36"/>
      <c r="AY747" s="36"/>
    </row>
    <row r="748" spans="1:51" s="7" customFormat="1" x14ac:dyDescent="0.25">
      <c r="A748" s="8"/>
      <c r="E748" s="8"/>
      <c r="I748" s="9"/>
      <c r="J748" s="9"/>
      <c r="L748" s="9"/>
      <c r="N748" s="9"/>
      <c r="P748" s="9"/>
      <c r="R748" s="10"/>
      <c r="S748" s="10"/>
      <c r="T748" s="10"/>
      <c r="U748" s="10"/>
      <c r="V748" s="10"/>
      <c r="AA748" s="10"/>
      <c r="AD748" s="10"/>
      <c r="AH748" s="8"/>
      <c r="AI748"/>
      <c r="AO748" s="57"/>
      <c r="AP748"/>
      <c r="AQ748" s="54"/>
      <c r="AR748" s="54"/>
      <c r="AT748"/>
      <c r="AU748" s="36"/>
      <c r="AV748" s="36"/>
      <c r="AW748" s="36"/>
      <c r="AX748" s="36"/>
      <c r="AY748" s="36"/>
    </row>
    <row r="749" spans="1:51" s="7" customFormat="1" x14ac:dyDescent="0.25">
      <c r="A749" s="8"/>
      <c r="E749" s="8"/>
      <c r="I749" s="9"/>
      <c r="J749" s="9"/>
      <c r="L749" s="9"/>
      <c r="N749" s="9"/>
      <c r="P749" s="9"/>
      <c r="R749" s="10"/>
      <c r="S749" s="10"/>
      <c r="T749" s="10"/>
      <c r="U749" s="10"/>
      <c r="V749" s="10"/>
      <c r="AA749" s="10"/>
      <c r="AD749" s="10"/>
      <c r="AH749" s="8"/>
      <c r="AI749"/>
      <c r="AO749" s="57"/>
      <c r="AP749"/>
      <c r="AQ749" s="54"/>
      <c r="AR749" s="54"/>
      <c r="AT749"/>
      <c r="AU749" s="36"/>
      <c r="AV749" s="36"/>
      <c r="AW749" s="36"/>
      <c r="AX749" s="36"/>
      <c r="AY749" s="36"/>
    </row>
    <row r="750" spans="1:51" s="7" customFormat="1" x14ac:dyDescent="0.25">
      <c r="A750" s="8"/>
      <c r="E750" s="8"/>
      <c r="I750" s="9"/>
      <c r="J750" s="9"/>
      <c r="L750" s="9"/>
      <c r="N750" s="9"/>
      <c r="P750" s="9"/>
      <c r="R750" s="10"/>
      <c r="S750" s="10"/>
      <c r="T750" s="10"/>
      <c r="U750" s="10"/>
      <c r="V750" s="10"/>
      <c r="AA750" s="10"/>
      <c r="AD750" s="10"/>
      <c r="AH750" s="8"/>
      <c r="AI750"/>
      <c r="AO750" s="57"/>
      <c r="AP750"/>
      <c r="AQ750" s="54"/>
      <c r="AR750" s="54"/>
      <c r="AT750"/>
      <c r="AU750" s="36"/>
      <c r="AV750" s="36"/>
      <c r="AW750" s="36"/>
      <c r="AX750" s="36"/>
      <c r="AY750" s="36"/>
    </row>
    <row r="751" spans="1:51" s="7" customFormat="1" x14ac:dyDescent="0.25">
      <c r="A751" s="8"/>
      <c r="E751" s="8"/>
      <c r="I751" s="9"/>
      <c r="J751" s="9"/>
      <c r="L751" s="9"/>
      <c r="N751" s="9"/>
      <c r="P751" s="9"/>
      <c r="R751" s="10"/>
      <c r="S751" s="10"/>
      <c r="T751" s="10"/>
      <c r="U751" s="10"/>
      <c r="V751" s="10"/>
      <c r="AA751" s="10"/>
      <c r="AD751" s="10"/>
      <c r="AH751" s="8"/>
      <c r="AI751"/>
      <c r="AO751" s="57"/>
      <c r="AP751"/>
      <c r="AQ751" s="54"/>
      <c r="AR751" s="54"/>
      <c r="AT751"/>
      <c r="AU751" s="36"/>
      <c r="AV751" s="36"/>
      <c r="AW751" s="36"/>
      <c r="AX751" s="36"/>
      <c r="AY751" s="36"/>
    </row>
    <row r="752" spans="1:51" s="7" customFormat="1" x14ac:dyDescent="0.25">
      <c r="A752" s="8"/>
      <c r="E752" s="8"/>
      <c r="I752" s="9"/>
      <c r="J752" s="9"/>
      <c r="L752" s="9"/>
      <c r="N752" s="9"/>
      <c r="P752" s="9"/>
      <c r="R752" s="10"/>
      <c r="S752" s="10"/>
      <c r="T752" s="10"/>
      <c r="U752" s="10"/>
      <c r="V752" s="10"/>
      <c r="AA752" s="10"/>
      <c r="AD752" s="10"/>
      <c r="AH752" s="8"/>
      <c r="AI752"/>
      <c r="AO752" s="57"/>
      <c r="AP752"/>
      <c r="AQ752" s="54"/>
      <c r="AR752" s="54"/>
      <c r="AT752"/>
      <c r="AU752" s="36"/>
      <c r="AV752" s="36"/>
      <c r="AW752" s="36"/>
      <c r="AX752" s="36"/>
      <c r="AY752" s="36"/>
    </row>
    <row r="753" spans="1:51" s="7" customFormat="1" x14ac:dyDescent="0.25">
      <c r="A753" s="8"/>
      <c r="E753" s="8"/>
      <c r="I753" s="9"/>
      <c r="J753" s="9"/>
      <c r="L753" s="9"/>
      <c r="N753" s="9"/>
      <c r="P753" s="9"/>
      <c r="R753" s="10"/>
      <c r="S753" s="10"/>
      <c r="T753" s="10"/>
      <c r="U753" s="10"/>
      <c r="V753" s="10"/>
      <c r="AA753" s="10"/>
      <c r="AD753" s="10"/>
      <c r="AH753" s="8"/>
      <c r="AI753"/>
      <c r="AO753" s="57"/>
      <c r="AP753"/>
      <c r="AQ753" s="54"/>
      <c r="AR753" s="54"/>
      <c r="AT753"/>
      <c r="AU753" s="36"/>
      <c r="AV753" s="36"/>
      <c r="AW753" s="36"/>
      <c r="AX753" s="36"/>
      <c r="AY753" s="36"/>
    </row>
    <row r="754" spans="1:51" s="7" customFormat="1" x14ac:dyDescent="0.25">
      <c r="A754" s="8"/>
      <c r="E754" s="8"/>
      <c r="I754" s="9"/>
      <c r="J754" s="9"/>
      <c r="L754" s="9"/>
      <c r="N754" s="9"/>
      <c r="P754" s="9"/>
      <c r="R754" s="10"/>
      <c r="S754" s="10"/>
      <c r="T754" s="10"/>
      <c r="U754" s="10"/>
      <c r="V754" s="10"/>
      <c r="AA754" s="10"/>
      <c r="AD754" s="10"/>
      <c r="AH754" s="8"/>
      <c r="AI754"/>
      <c r="AO754" s="57"/>
      <c r="AP754"/>
      <c r="AQ754" s="54"/>
      <c r="AR754" s="54"/>
      <c r="AT754"/>
      <c r="AU754" s="36"/>
      <c r="AV754" s="36"/>
      <c r="AW754" s="36"/>
      <c r="AX754" s="36"/>
      <c r="AY754" s="36"/>
    </row>
    <row r="755" spans="1:51" s="7" customFormat="1" x14ac:dyDescent="0.25">
      <c r="A755" s="8"/>
      <c r="E755" s="8"/>
      <c r="I755" s="9"/>
      <c r="J755" s="9"/>
      <c r="L755" s="9"/>
      <c r="N755" s="9"/>
      <c r="P755" s="9"/>
      <c r="R755" s="10"/>
      <c r="S755" s="10"/>
      <c r="T755" s="10"/>
      <c r="U755" s="10"/>
      <c r="V755" s="10"/>
      <c r="AA755" s="10"/>
      <c r="AD755" s="10"/>
      <c r="AH755" s="8"/>
      <c r="AI755"/>
      <c r="AO755" s="57"/>
      <c r="AP755"/>
      <c r="AQ755" s="54"/>
      <c r="AR755" s="54"/>
      <c r="AT755"/>
      <c r="AU755" s="36"/>
      <c r="AV755" s="36"/>
      <c r="AW755" s="36"/>
      <c r="AX755" s="36"/>
      <c r="AY755" s="36"/>
    </row>
    <row r="756" spans="1:51" s="7" customFormat="1" x14ac:dyDescent="0.25">
      <c r="A756" s="8"/>
      <c r="E756" s="8"/>
      <c r="I756" s="9"/>
      <c r="J756" s="9"/>
      <c r="L756" s="9"/>
      <c r="N756" s="9"/>
      <c r="P756" s="9"/>
      <c r="R756" s="10"/>
      <c r="S756" s="10"/>
      <c r="T756" s="10"/>
      <c r="U756" s="10"/>
      <c r="V756" s="10"/>
      <c r="AA756" s="10"/>
      <c r="AD756" s="10"/>
      <c r="AH756" s="8"/>
      <c r="AI756"/>
      <c r="AO756" s="57"/>
      <c r="AP756"/>
      <c r="AQ756" s="54"/>
      <c r="AR756" s="54"/>
      <c r="AT756"/>
      <c r="AU756" s="36"/>
      <c r="AV756" s="36"/>
      <c r="AW756" s="36"/>
      <c r="AX756" s="36"/>
      <c r="AY756" s="36"/>
    </row>
    <row r="757" spans="1:51" s="7" customFormat="1" x14ac:dyDescent="0.25">
      <c r="A757" s="8"/>
      <c r="E757" s="8"/>
      <c r="I757" s="9"/>
      <c r="J757" s="9"/>
      <c r="L757" s="9"/>
      <c r="N757" s="9"/>
      <c r="P757" s="9"/>
      <c r="R757" s="10"/>
      <c r="S757" s="10"/>
      <c r="T757" s="10"/>
      <c r="U757" s="10"/>
      <c r="V757" s="10"/>
      <c r="AA757" s="10"/>
      <c r="AD757" s="10"/>
      <c r="AH757" s="8"/>
      <c r="AI757"/>
      <c r="AO757" s="57"/>
      <c r="AP757"/>
      <c r="AQ757" s="54"/>
      <c r="AR757" s="54"/>
      <c r="AT757"/>
      <c r="AU757" s="36"/>
      <c r="AV757" s="36"/>
      <c r="AW757" s="36"/>
      <c r="AX757" s="36"/>
      <c r="AY757" s="36"/>
    </row>
    <row r="758" spans="1:51" s="7" customFormat="1" x14ac:dyDescent="0.25">
      <c r="A758" s="8"/>
      <c r="E758" s="8"/>
      <c r="I758" s="9"/>
      <c r="J758" s="9"/>
      <c r="L758" s="9"/>
      <c r="N758" s="9"/>
      <c r="P758" s="9"/>
      <c r="R758" s="10"/>
      <c r="S758" s="10"/>
      <c r="T758" s="10"/>
      <c r="U758" s="10"/>
      <c r="V758" s="10"/>
      <c r="AA758" s="10"/>
      <c r="AD758" s="10"/>
      <c r="AH758" s="8"/>
      <c r="AI758"/>
      <c r="AO758" s="57"/>
      <c r="AP758"/>
      <c r="AQ758" s="54"/>
      <c r="AR758" s="54"/>
      <c r="AT758"/>
      <c r="AU758" s="36"/>
      <c r="AV758" s="36"/>
      <c r="AW758" s="36"/>
      <c r="AX758" s="36"/>
      <c r="AY758" s="36"/>
    </row>
    <row r="759" spans="1:51" s="7" customFormat="1" x14ac:dyDescent="0.25">
      <c r="A759" s="8"/>
      <c r="E759" s="8"/>
      <c r="I759" s="9"/>
      <c r="J759" s="9"/>
      <c r="L759" s="9"/>
      <c r="N759" s="9"/>
      <c r="P759" s="9"/>
      <c r="R759" s="10"/>
      <c r="S759" s="10"/>
      <c r="T759" s="10"/>
      <c r="U759" s="10"/>
      <c r="V759" s="10"/>
      <c r="AA759" s="10"/>
      <c r="AD759" s="10"/>
      <c r="AH759" s="8"/>
      <c r="AI759"/>
      <c r="AO759" s="57"/>
      <c r="AP759"/>
      <c r="AQ759" s="54"/>
      <c r="AR759" s="54"/>
      <c r="AT759"/>
      <c r="AU759" s="36"/>
      <c r="AV759" s="36"/>
      <c r="AW759" s="36"/>
      <c r="AX759" s="36"/>
      <c r="AY759" s="36"/>
    </row>
    <row r="760" spans="1:51" s="7" customFormat="1" x14ac:dyDescent="0.25">
      <c r="A760" s="8"/>
      <c r="E760" s="8"/>
      <c r="I760" s="9"/>
      <c r="J760" s="9"/>
      <c r="L760" s="9"/>
      <c r="N760" s="9"/>
      <c r="P760" s="9"/>
      <c r="R760" s="10"/>
      <c r="S760" s="10"/>
      <c r="T760" s="10"/>
      <c r="U760" s="10"/>
      <c r="V760" s="10"/>
      <c r="AA760" s="10"/>
      <c r="AD760" s="10"/>
      <c r="AH760" s="8"/>
      <c r="AI760"/>
      <c r="AO760" s="57"/>
      <c r="AP760"/>
      <c r="AQ760" s="54"/>
      <c r="AR760" s="54"/>
      <c r="AT760"/>
      <c r="AU760" s="36"/>
      <c r="AV760" s="36"/>
      <c r="AW760" s="36"/>
      <c r="AX760" s="36"/>
      <c r="AY760" s="36"/>
    </row>
    <row r="761" spans="1:51" s="7" customFormat="1" x14ac:dyDescent="0.25">
      <c r="A761" s="8"/>
      <c r="E761" s="8"/>
      <c r="I761" s="9"/>
      <c r="J761" s="9"/>
      <c r="L761" s="9"/>
      <c r="N761" s="9"/>
      <c r="P761" s="9"/>
      <c r="R761" s="10"/>
      <c r="S761" s="10"/>
      <c r="T761" s="10"/>
      <c r="U761" s="10"/>
      <c r="V761" s="10"/>
      <c r="AA761" s="10"/>
      <c r="AD761" s="10"/>
      <c r="AH761" s="8"/>
      <c r="AI761"/>
      <c r="AO761" s="57"/>
      <c r="AP761"/>
      <c r="AQ761" s="54"/>
      <c r="AR761" s="54"/>
      <c r="AT761"/>
      <c r="AU761" s="36"/>
      <c r="AV761" s="36"/>
      <c r="AW761" s="36"/>
      <c r="AX761" s="36"/>
      <c r="AY761" s="36"/>
    </row>
    <row r="762" spans="1:51" s="7" customFormat="1" x14ac:dyDescent="0.25">
      <c r="A762" s="8"/>
      <c r="E762" s="8"/>
      <c r="I762" s="9"/>
      <c r="J762" s="9"/>
      <c r="L762" s="9"/>
      <c r="N762" s="9"/>
      <c r="P762" s="9"/>
      <c r="R762" s="10"/>
      <c r="S762" s="10"/>
      <c r="T762" s="10"/>
      <c r="U762" s="10"/>
      <c r="V762" s="10"/>
      <c r="AA762" s="10"/>
      <c r="AD762" s="10"/>
      <c r="AH762" s="8"/>
      <c r="AI762"/>
      <c r="AO762" s="57"/>
      <c r="AP762"/>
      <c r="AQ762" s="54"/>
      <c r="AR762" s="54"/>
      <c r="AT762"/>
      <c r="AU762" s="36"/>
      <c r="AV762" s="36"/>
      <c r="AW762" s="36"/>
      <c r="AX762" s="36"/>
      <c r="AY762" s="36"/>
    </row>
    <row r="763" spans="1:51" s="7" customFormat="1" x14ac:dyDescent="0.25">
      <c r="A763" s="8"/>
      <c r="E763" s="8"/>
      <c r="I763" s="9"/>
      <c r="J763" s="9"/>
      <c r="L763" s="9"/>
      <c r="N763" s="9"/>
      <c r="P763" s="9"/>
      <c r="R763" s="10"/>
      <c r="S763" s="10"/>
      <c r="T763" s="10"/>
      <c r="U763" s="10"/>
      <c r="V763" s="10"/>
      <c r="AA763" s="10"/>
      <c r="AD763" s="10"/>
      <c r="AH763" s="8"/>
      <c r="AI763"/>
      <c r="AO763" s="57"/>
      <c r="AP763"/>
      <c r="AQ763" s="54"/>
      <c r="AR763" s="54"/>
      <c r="AT763"/>
      <c r="AU763" s="36"/>
      <c r="AV763" s="36"/>
      <c r="AW763" s="36"/>
      <c r="AX763" s="36"/>
      <c r="AY763" s="36"/>
    </row>
    <row r="764" spans="1:51" s="7" customFormat="1" x14ac:dyDescent="0.25">
      <c r="A764" s="8"/>
      <c r="E764" s="8"/>
      <c r="I764" s="9"/>
      <c r="J764" s="9"/>
      <c r="L764" s="9"/>
      <c r="N764" s="9"/>
      <c r="P764" s="9"/>
      <c r="R764" s="10"/>
      <c r="S764" s="10"/>
      <c r="T764" s="10"/>
      <c r="U764" s="10"/>
      <c r="V764" s="10"/>
      <c r="AA764" s="10"/>
      <c r="AD764" s="10"/>
      <c r="AH764" s="8"/>
      <c r="AI764"/>
      <c r="AO764" s="57"/>
      <c r="AP764"/>
      <c r="AQ764" s="54"/>
      <c r="AR764" s="54"/>
      <c r="AT764"/>
      <c r="AU764" s="36"/>
      <c r="AV764" s="36"/>
      <c r="AW764" s="36"/>
      <c r="AX764" s="36"/>
      <c r="AY764" s="36"/>
    </row>
    <row r="765" spans="1:51" s="7" customFormat="1" x14ac:dyDescent="0.25">
      <c r="A765" s="8"/>
      <c r="E765" s="8"/>
      <c r="I765" s="9"/>
      <c r="J765" s="9"/>
      <c r="L765" s="9"/>
      <c r="N765" s="9"/>
      <c r="P765" s="9"/>
      <c r="R765" s="10"/>
      <c r="S765" s="10"/>
      <c r="T765" s="10"/>
      <c r="U765" s="10"/>
      <c r="V765" s="10"/>
      <c r="AA765" s="10"/>
      <c r="AD765" s="10"/>
      <c r="AH765" s="8"/>
      <c r="AI765"/>
      <c r="AO765" s="57"/>
      <c r="AP765"/>
      <c r="AQ765" s="54"/>
      <c r="AR765" s="54"/>
      <c r="AT765"/>
      <c r="AU765" s="36"/>
      <c r="AV765" s="36"/>
      <c r="AW765" s="36"/>
      <c r="AX765" s="36"/>
      <c r="AY765" s="36"/>
    </row>
    <row r="766" spans="1:51" s="7" customFormat="1" x14ac:dyDescent="0.25">
      <c r="A766" s="8"/>
      <c r="E766" s="8"/>
      <c r="I766" s="9"/>
      <c r="J766" s="9"/>
      <c r="L766" s="9"/>
      <c r="N766" s="9"/>
      <c r="P766" s="9"/>
      <c r="R766" s="10"/>
      <c r="S766" s="10"/>
      <c r="T766" s="10"/>
      <c r="U766" s="10"/>
      <c r="V766" s="10"/>
      <c r="AA766" s="10"/>
      <c r="AD766" s="10"/>
      <c r="AH766" s="8"/>
      <c r="AI766"/>
      <c r="AO766" s="57"/>
      <c r="AP766"/>
      <c r="AQ766" s="54"/>
      <c r="AR766" s="54"/>
      <c r="AT766"/>
      <c r="AU766" s="36"/>
      <c r="AV766" s="36"/>
      <c r="AW766" s="36"/>
      <c r="AX766" s="36"/>
      <c r="AY766" s="36"/>
    </row>
    <row r="767" spans="1:51" s="7" customFormat="1" x14ac:dyDescent="0.25">
      <c r="A767" s="8"/>
      <c r="E767" s="8"/>
      <c r="I767" s="9"/>
      <c r="J767" s="9"/>
      <c r="L767" s="9"/>
      <c r="N767" s="9"/>
      <c r="P767" s="9"/>
      <c r="R767" s="10"/>
      <c r="S767" s="10"/>
      <c r="T767" s="10"/>
      <c r="U767" s="10"/>
      <c r="V767" s="10"/>
      <c r="AA767" s="10"/>
      <c r="AD767" s="10"/>
      <c r="AH767" s="8"/>
      <c r="AI767"/>
      <c r="AO767" s="57"/>
      <c r="AP767"/>
      <c r="AQ767" s="54"/>
      <c r="AR767" s="54"/>
      <c r="AT767"/>
      <c r="AU767" s="36"/>
      <c r="AV767" s="36"/>
      <c r="AW767" s="36"/>
      <c r="AX767" s="36"/>
      <c r="AY767" s="36"/>
    </row>
    <row r="768" spans="1:51" s="7" customFormat="1" x14ac:dyDescent="0.25">
      <c r="A768" s="8"/>
      <c r="E768" s="8"/>
      <c r="I768" s="9"/>
      <c r="J768" s="9"/>
      <c r="L768" s="9"/>
      <c r="N768" s="9"/>
      <c r="P768" s="9"/>
      <c r="R768" s="10"/>
      <c r="S768" s="10"/>
      <c r="T768" s="10"/>
      <c r="U768" s="10"/>
      <c r="V768" s="10"/>
      <c r="AA768" s="10"/>
      <c r="AD768" s="10"/>
      <c r="AH768" s="8"/>
      <c r="AI768"/>
      <c r="AO768" s="57"/>
      <c r="AP768"/>
      <c r="AQ768" s="54"/>
      <c r="AR768" s="54"/>
      <c r="AT768"/>
      <c r="AU768" s="36"/>
      <c r="AV768" s="36"/>
      <c r="AW768" s="36"/>
      <c r="AX768" s="36"/>
      <c r="AY768" s="36"/>
    </row>
    <row r="769" spans="1:51" s="7" customFormat="1" x14ac:dyDescent="0.25">
      <c r="A769" s="8"/>
      <c r="E769" s="8"/>
      <c r="I769" s="9"/>
      <c r="J769" s="9"/>
      <c r="L769" s="9"/>
      <c r="N769" s="9"/>
      <c r="P769" s="9"/>
      <c r="R769" s="10"/>
      <c r="S769" s="10"/>
      <c r="T769" s="10"/>
      <c r="U769" s="10"/>
      <c r="V769" s="10"/>
      <c r="AA769" s="10"/>
      <c r="AD769" s="10"/>
      <c r="AH769" s="8"/>
      <c r="AI769"/>
      <c r="AO769" s="57"/>
      <c r="AP769"/>
      <c r="AQ769" s="54"/>
      <c r="AR769" s="54"/>
      <c r="AT769"/>
      <c r="AU769" s="36"/>
      <c r="AV769" s="36"/>
      <c r="AW769" s="36"/>
      <c r="AX769" s="36"/>
      <c r="AY769" s="36"/>
    </row>
    <row r="770" spans="1:51" s="7" customFormat="1" x14ac:dyDescent="0.25">
      <c r="A770" s="8"/>
      <c r="E770" s="8"/>
      <c r="I770" s="9"/>
      <c r="J770" s="9"/>
      <c r="L770" s="9"/>
      <c r="N770" s="9"/>
      <c r="P770" s="9"/>
      <c r="R770" s="10"/>
      <c r="S770" s="10"/>
      <c r="T770" s="10"/>
      <c r="U770" s="10"/>
      <c r="V770" s="10"/>
      <c r="AA770" s="10"/>
      <c r="AD770" s="10"/>
      <c r="AH770" s="8"/>
      <c r="AI770"/>
      <c r="AO770" s="57"/>
      <c r="AP770"/>
      <c r="AQ770" s="54"/>
      <c r="AR770" s="54"/>
      <c r="AT770"/>
      <c r="AU770" s="36"/>
      <c r="AV770" s="36"/>
      <c r="AW770" s="36"/>
      <c r="AX770" s="36"/>
      <c r="AY770" s="36"/>
    </row>
    <row r="771" spans="1:51" s="7" customFormat="1" x14ac:dyDescent="0.25">
      <c r="A771" s="8"/>
      <c r="E771" s="8"/>
      <c r="I771" s="9"/>
      <c r="J771" s="9"/>
      <c r="L771" s="9"/>
      <c r="N771" s="9"/>
      <c r="P771" s="9"/>
      <c r="R771" s="10"/>
      <c r="S771" s="10"/>
      <c r="T771" s="10"/>
      <c r="U771" s="10"/>
      <c r="V771" s="10"/>
      <c r="AA771" s="10"/>
      <c r="AD771" s="10"/>
      <c r="AH771" s="8"/>
      <c r="AI771"/>
      <c r="AO771" s="57"/>
      <c r="AP771"/>
      <c r="AQ771" s="54"/>
      <c r="AR771" s="54"/>
      <c r="AT771"/>
      <c r="AU771" s="36"/>
      <c r="AV771" s="36"/>
      <c r="AW771" s="36"/>
      <c r="AX771" s="36"/>
      <c r="AY771" s="36"/>
    </row>
    <row r="772" spans="1:51" s="7" customFormat="1" x14ac:dyDescent="0.25">
      <c r="A772" s="8"/>
      <c r="E772" s="8"/>
      <c r="I772" s="9"/>
      <c r="J772" s="9"/>
      <c r="L772" s="9"/>
      <c r="N772" s="9"/>
      <c r="P772" s="9"/>
      <c r="R772" s="10"/>
      <c r="S772" s="10"/>
      <c r="T772" s="10"/>
      <c r="U772" s="10"/>
      <c r="V772" s="10"/>
      <c r="AA772" s="10"/>
      <c r="AD772" s="10"/>
      <c r="AH772" s="8"/>
      <c r="AI772"/>
      <c r="AO772" s="57"/>
      <c r="AP772"/>
      <c r="AQ772" s="54"/>
      <c r="AR772" s="54"/>
      <c r="AT772"/>
      <c r="AU772" s="36"/>
      <c r="AV772" s="36"/>
      <c r="AW772" s="36"/>
      <c r="AX772" s="36"/>
      <c r="AY772" s="36"/>
    </row>
    <row r="773" spans="1:51" s="7" customFormat="1" x14ac:dyDescent="0.25">
      <c r="A773" s="8"/>
      <c r="E773" s="8"/>
      <c r="I773" s="9"/>
      <c r="J773" s="9"/>
      <c r="L773" s="9"/>
      <c r="N773" s="9"/>
      <c r="P773" s="9"/>
      <c r="R773" s="10"/>
      <c r="S773" s="10"/>
      <c r="T773" s="10"/>
      <c r="U773" s="10"/>
      <c r="V773" s="10"/>
      <c r="AA773" s="10"/>
      <c r="AD773" s="10"/>
      <c r="AH773" s="8"/>
      <c r="AI773"/>
      <c r="AO773" s="57"/>
      <c r="AP773"/>
      <c r="AQ773" s="54"/>
      <c r="AR773" s="54"/>
      <c r="AT773"/>
      <c r="AU773" s="36"/>
      <c r="AV773" s="36"/>
      <c r="AW773" s="36"/>
      <c r="AX773" s="36"/>
      <c r="AY773" s="36"/>
    </row>
    <row r="774" spans="1:51" s="7" customFormat="1" x14ac:dyDescent="0.25">
      <c r="A774" s="8"/>
      <c r="E774" s="8"/>
      <c r="I774" s="9"/>
      <c r="J774" s="9"/>
      <c r="L774" s="9"/>
      <c r="N774" s="9"/>
      <c r="P774" s="9"/>
      <c r="R774" s="10"/>
      <c r="S774" s="10"/>
      <c r="T774" s="10"/>
      <c r="U774" s="10"/>
      <c r="V774" s="10"/>
      <c r="AA774" s="10"/>
      <c r="AD774" s="10"/>
      <c r="AH774" s="8"/>
      <c r="AI774"/>
      <c r="AO774" s="57"/>
      <c r="AP774"/>
      <c r="AQ774" s="54"/>
      <c r="AR774" s="54"/>
      <c r="AT774"/>
      <c r="AU774" s="36"/>
      <c r="AV774" s="36"/>
      <c r="AW774" s="36"/>
      <c r="AX774" s="36"/>
      <c r="AY774" s="36"/>
    </row>
    <row r="775" spans="1:51" s="7" customFormat="1" x14ac:dyDescent="0.25">
      <c r="A775" s="8"/>
      <c r="E775" s="8"/>
      <c r="I775" s="9"/>
      <c r="J775" s="9"/>
      <c r="L775" s="9"/>
      <c r="N775" s="9"/>
      <c r="P775" s="9"/>
      <c r="R775" s="10"/>
      <c r="S775" s="10"/>
      <c r="T775" s="10"/>
      <c r="U775" s="10"/>
      <c r="V775" s="10"/>
      <c r="AA775" s="10"/>
      <c r="AD775" s="10"/>
      <c r="AH775" s="8"/>
      <c r="AI775"/>
      <c r="AO775" s="57"/>
      <c r="AP775"/>
      <c r="AQ775" s="54"/>
      <c r="AR775" s="54"/>
      <c r="AT775"/>
      <c r="AU775" s="36"/>
      <c r="AV775" s="36"/>
      <c r="AW775" s="36"/>
      <c r="AX775" s="36"/>
      <c r="AY775" s="36"/>
    </row>
    <row r="776" spans="1:51" s="7" customFormat="1" x14ac:dyDescent="0.25">
      <c r="A776" s="8"/>
      <c r="E776" s="8"/>
      <c r="I776" s="9"/>
      <c r="J776" s="9"/>
      <c r="L776" s="9"/>
      <c r="N776" s="9"/>
      <c r="P776" s="9"/>
      <c r="R776" s="10"/>
      <c r="S776" s="10"/>
      <c r="T776" s="10"/>
      <c r="U776" s="10"/>
      <c r="V776" s="10"/>
      <c r="AA776" s="10"/>
      <c r="AD776" s="10"/>
      <c r="AH776" s="8"/>
      <c r="AI776"/>
      <c r="AO776" s="57"/>
      <c r="AP776"/>
      <c r="AQ776" s="54"/>
      <c r="AR776" s="54"/>
      <c r="AT776"/>
      <c r="AU776" s="36"/>
      <c r="AV776" s="36"/>
      <c r="AW776" s="36"/>
      <c r="AX776" s="36"/>
      <c r="AY776" s="36"/>
    </row>
    <row r="777" spans="1:51" s="7" customFormat="1" x14ac:dyDescent="0.25">
      <c r="A777" s="8"/>
      <c r="E777" s="8"/>
      <c r="I777" s="9"/>
      <c r="J777" s="9"/>
      <c r="L777" s="9"/>
      <c r="N777" s="9"/>
      <c r="P777" s="9"/>
      <c r="R777" s="10"/>
      <c r="S777" s="10"/>
      <c r="T777" s="10"/>
      <c r="U777" s="10"/>
      <c r="V777" s="10"/>
      <c r="AA777" s="10"/>
      <c r="AD777" s="10"/>
      <c r="AH777" s="8"/>
      <c r="AI777"/>
      <c r="AO777" s="57"/>
      <c r="AP777"/>
      <c r="AQ777" s="54"/>
      <c r="AR777" s="54"/>
      <c r="AT777"/>
      <c r="AU777" s="36"/>
      <c r="AV777" s="36"/>
      <c r="AW777" s="36"/>
      <c r="AX777" s="36"/>
      <c r="AY777" s="36"/>
    </row>
    <row r="778" spans="1:51" s="7" customFormat="1" x14ac:dyDescent="0.25">
      <c r="A778" s="8"/>
      <c r="E778" s="8"/>
      <c r="I778" s="9"/>
      <c r="J778" s="9"/>
      <c r="L778" s="9"/>
      <c r="N778" s="9"/>
      <c r="P778" s="9"/>
      <c r="R778" s="10"/>
      <c r="S778" s="10"/>
      <c r="T778" s="10"/>
      <c r="U778" s="10"/>
      <c r="V778" s="10"/>
      <c r="AA778" s="10"/>
      <c r="AD778" s="10"/>
      <c r="AH778" s="8"/>
      <c r="AI778"/>
      <c r="AO778" s="57"/>
      <c r="AP778"/>
      <c r="AQ778" s="54"/>
      <c r="AR778" s="54"/>
      <c r="AT778"/>
      <c r="AU778" s="36"/>
      <c r="AV778" s="36"/>
      <c r="AW778" s="36"/>
      <c r="AX778" s="36"/>
      <c r="AY778" s="36"/>
    </row>
    <row r="779" spans="1:51" s="7" customFormat="1" x14ac:dyDescent="0.25">
      <c r="A779" s="8"/>
      <c r="E779" s="8"/>
      <c r="I779" s="9"/>
      <c r="J779" s="9"/>
      <c r="L779" s="9"/>
      <c r="N779" s="9"/>
      <c r="P779" s="9"/>
      <c r="R779" s="10"/>
      <c r="S779" s="10"/>
      <c r="T779" s="10"/>
      <c r="U779" s="10"/>
      <c r="V779" s="10"/>
      <c r="AA779" s="10"/>
      <c r="AD779" s="10"/>
      <c r="AH779" s="8"/>
      <c r="AI779"/>
      <c r="AO779" s="57"/>
      <c r="AP779"/>
      <c r="AQ779" s="54"/>
      <c r="AR779" s="54"/>
      <c r="AT779"/>
      <c r="AU779" s="36"/>
      <c r="AV779" s="36"/>
      <c r="AW779" s="36"/>
      <c r="AX779" s="36"/>
      <c r="AY779" s="36"/>
    </row>
    <row r="780" spans="1:51" s="7" customFormat="1" x14ac:dyDescent="0.25">
      <c r="A780" s="8"/>
      <c r="E780" s="8"/>
      <c r="I780" s="9"/>
      <c r="J780" s="9"/>
      <c r="L780" s="9"/>
      <c r="N780" s="9"/>
      <c r="P780" s="9"/>
      <c r="R780" s="10"/>
      <c r="S780" s="10"/>
      <c r="T780" s="10"/>
      <c r="U780" s="10"/>
      <c r="V780" s="10"/>
      <c r="AA780" s="10"/>
      <c r="AD780" s="10"/>
      <c r="AH780" s="8"/>
      <c r="AI780"/>
      <c r="AO780" s="57"/>
      <c r="AP780"/>
      <c r="AQ780" s="54"/>
      <c r="AR780" s="54"/>
      <c r="AT780"/>
      <c r="AU780" s="36"/>
      <c r="AV780" s="36"/>
      <c r="AW780" s="36"/>
      <c r="AX780" s="36"/>
      <c r="AY780" s="36"/>
    </row>
    <row r="781" spans="1:51" s="7" customFormat="1" x14ac:dyDescent="0.25">
      <c r="A781" s="8"/>
      <c r="E781" s="8"/>
      <c r="I781" s="9"/>
      <c r="J781" s="9"/>
      <c r="L781" s="9"/>
      <c r="N781" s="9"/>
      <c r="P781" s="9"/>
      <c r="R781" s="10"/>
      <c r="S781" s="10"/>
      <c r="T781" s="10"/>
      <c r="U781" s="10"/>
      <c r="V781" s="10"/>
      <c r="AA781" s="10"/>
      <c r="AD781" s="10"/>
      <c r="AH781" s="8"/>
      <c r="AI781"/>
      <c r="AO781" s="57"/>
      <c r="AP781"/>
      <c r="AQ781" s="54"/>
      <c r="AR781" s="54"/>
      <c r="AT781"/>
      <c r="AU781" s="36"/>
      <c r="AV781" s="36"/>
      <c r="AW781" s="36"/>
      <c r="AX781" s="36"/>
      <c r="AY781" s="36"/>
    </row>
    <row r="782" spans="1:51" s="7" customFormat="1" x14ac:dyDescent="0.25">
      <c r="A782" s="8"/>
      <c r="E782" s="8"/>
      <c r="I782" s="9"/>
      <c r="J782" s="9"/>
      <c r="L782" s="9"/>
      <c r="N782" s="9"/>
      <c r="P782" s="9"/>
      <c r="R782" s="10"/>
      <c r="S782" s="10"/>
      <c r="T782" s="10"/>
      <c r="U782" s="10"/>
      <c r="V782" s="10"/>
      <c r="AA782" s="10"/>
      <c r="AD782" s="10"/>
      <c r="AH782" s="8"/>
      <c r="AI782"/>
      <c r="AO782" s="57"/>
      <c r="AP782"/>
      <c r="AQ782" s="54"/>
      <c r="AR782" s="54"/>
      <c r="AT782"/>
      <c r="AU782" s="36"/>
      <c r="AV782" s="36"/>
      <c r="AW782" s="36"/>
      <c r="AX782" s="36"/>
      <c r="AY782" s="36"/>
    </row>
    <row r="783" spans="1:51" s="7" customFormat="1" x14ac:dyDescent="0.25">
      <c r="A783" s="8"/>
      <c r="E783" s="8"/>
      <c r="I783" s="9"/>
      <c r="J783" s="9"/>
      <c r="L783" s="9"/>
      <c r="N783" s="9"/>
      <c r="P783" s="9"/>
      <c r="R783" s="10"/>
      <c r="S783" s="10"/>
      <c r="T783" s="10"/>
      <c r="U783" s="10"/>
      <c r="V783" s="10"/>
      <c r="AA783" s="10"/>
      <c r="AD783" s="10"/>
      <c r="AH783" s="8"/>
      <c r="AI783"/>
      <c r="AO783" s="57"/>
      <c r="AP783"/>
      <c r="AQ783" s="54"/>
      <c r="AR783" s="54"/>
      <c r="AT783"/>
      <c r="AU783" s="36"/>
      <c r="AV783" s="36"/>
      <c r="AW783" s="36"/>
      <c r="AX783" s="36"/>
      <c r="AY783" s="36"/>
    </row>
    <row r="784" spans="1:51" s="7" customFormat="1" x14ac:dyDescent="0.25">
      <c r="A784" s="8"/>
      <c r="E784" s="8"/>
      <c r="I784" s="9"/>
      <c r="J784" s="9"/>
      <c r="L784" s="9"/>
      <c r="N784" s="9"/>
      <c r="P784" s="9"/>
      <c r="R784" s="10"/>
      <c r="S784" s="10"/>
      <c r="T784" s="10"/>
      <c r="U784" s="10"/>
      <c r="V784" s="10"/>
      <c r="AA784" s="10"/>
      <c r="AD784" s="10"/>
      <c r="AH784" s="8"/>
      <c r="AI784"/>
      <c r="AO784" s="57"/>
      <c r="AP784"/>
      <c r="AQ784" s="54"/>
      <c r="AR784" s="54"/>
      <c r="AT784"/>
      <c r="AU784" s="36"/>
      <c r="AV784" s="36"/>
      <c r="AW784" s="36"/>
      <c r="AX784" s="36"/>
      <c r="AY784" s="36"/>
    </row>
    <row r="785" spans="1:51" s="7" customFormat="1" x14ac:dyDescent="0.25">
      <c r="A785" s="8"/>
      <c r="E785" s="8"/>
      <c r="I785" s="9"/>
      <c r="J785" s="9"/>
      <c r="L785" s="9"/>
      <c r="N785" s="9"/>
      <c r="P785" s="9"/>
      <c r="R785" s="10"/>
      <c r="S785" s="10"/>
      <c r="T785" s="10"/>
      <c r="U785" s="10"/>
      <c r="V785" s="10"/>
      <c r="AA785" s="10"/>
      <c r="AD785" s="10"/>
      <c r="AH785" s="8"/>
      <c r="AI785"/>
      <c r="AO785" s="57"/>
      <c r="AP785"/>
      <c r="AQ785" s="54"/>
      <c r="AR785" s="54"/>
      <c r="AT785"/>
      <c r="AU785" s="36"/>
      <c r="AV785" s="36"/>
      <c r="AW785" s="36"/>
      <c r="AX785" s="36"/>
      <c r="AY785" s="36"/>
    </row>
    <row r="786" spans="1:51" s="7" customFormat="1" x14ac:dyDescent="0.25">
      <c r="A786" s="8"/>
      <c r="E786" s="8"/>
      <c r="I786" s="9"/>
      <c r="J786" s="9"/>
      <c r="L786" s="9"/>
      <c r="N786" s="9"/>
      <c r="P786" s="9"/>
      <c r="R786" s="10"/>
      <c r="S786" s="10"/>
      <c r="T786" s="10"/>
      <c r="U786" s="10"/>
      <c r="V786" s="10"/>
      <c r="AA786" s="10"/>
      <c r="AD786" s="10"/>
      <c r="AH786" s="8"/>
      <c r="AI786"/>
      <c r="AO786" s="57"/>
      <c r="AP786"/>
      <c r="AQ786" s="54"/>
      <c r="AR786" s="54"/>
      <c r="AT786"/>
      <c r="AU786" s="36"/>
      <c r="AV786" s="36"/>
      <c r="AW786" s="36"/>
      <c r="AX786" s="36"/>
      <c r="AY786" s="36"/>
    </row>
    <row r="787" spans="1:51" s="7" customFormat="1" x14ac:dyDescent="0.25">
      <c r="A787" s="8"/>
      <c r="E787" s="8"/>
      <c r="I787" s="9"/>
      <c r="J787" s="9"/>
      <c r="L787" s="9"/>
      <c r="N787" s="9"/>
      <c r="P787" s="9"/>
      <c r="R787" s="10"/>
      <c r="S787" s="10"/>
      <c r="T787" s="10"/>
      <c r="U787" s="10"/>
      <c r="V787" s="10"/>
      <c r="AA787" s="10"/>
      <c r="AD787" s="10"/>
      <c r="AH787" s="8"/>
      <c r="AI787"/>
      <c r="AO787" s="57"/>
      <c r="AP787"/>
      <c r="AQ787" s="54"/>
      <c r="AR787" s="54"/>
      <c r="AT787"/>
      <c r="AU787" s="36"/>
      <c r="AV787" s="36"/>
      <c r="AW787" s="36"/>
      <c r="AX787" s="36"/>
      <c r="AY787" s="36"/>
    </row>
    <row r="788" spans="1:51" s="7" customFormat="1" x14ac:dyDescent="0.25">
      <c r="A788" s="8"/>
      <c r="E788" s="8"/>
      <c r="I788" s="9"/>
      <c r="J788" s="9"/>
      <c r="L788" s="9"/>
      <c r="N788" s="9"/>
      <c r="P788" s="9"/>
      <c r="R788" s="10"/>
      <c r="S788" s="10"/>
      <c r="T788" s="10"/>
      <c r="U788" s="10"/>
      <c r="V788" s="10"/>
      <c r="AA788" s="10"/>
      <c r="AD788" s="10"/>
      <c r="AH788" s="8"/>
      <c r="AI788"/>
      <c r="AO788" s="57"/>
      <c r="AP788"/>
      <c r="AQ788" s="54"/>
      <c r="AR788" s="54"/>
      <c r="AT788"/>
      <c r="AU788" s="36"/>
      <c r="AV788" s="36"/>
      <c r="AW788" s="36"/>
      <c r="AX788" s="36"/>
      <c r="AY788" s="36"/>
    </row>
    <row r="789" spans="1:51" s="7" customFormat="1" x14ac:dyDescent="0.25">
      <c r="A789" s="8"/>
      <c r="E789" s="8"/>
      <c r="I789" s="9"/>
      <c r="J789" s="9"/>
      <c r="L789" s="9"/>
      <c r="N789" s="9"/>
      <c r="P789" s="9"/>
      <c r="R789" s="10"/>
      <c r="S789" s="10"/>
      <c r="T789" s="10"/>
      <c r="U789" s="10"/>
      <c r="V789" s="10"/>
      <c r="AA789" s="10"/>
      <c r="AD789" s="10"/>
      <c r="AH789" s="8"/>
      <c r="AI789"/>
      <c r="AO789" s="57"/>
      <c r="AP789"/>
      <c r="AQ789" s="54"/>
      <c r="AR789" s="54"/>
      <c r="AT789"/>
      <c r="AU789" s="36"/>
      <c r="AV789" s="36"/>
      <c r="AW789" s="36"/>
      <c r="AX789" s="36"/>
      <c r="AY789" s="36"/>
    </row>
    <row r="790" spans="1:51" s="7" customFormat="1" x14ac:dyDescent="0.25">
      <c r="A790" s="8"/>
      <c r="E790" s="8"/>
      <c r="I790" s="9"/>
      <c r="J790" s="9"/>
      <c r="L790" s="9"/>
      <c r="N790" s="9"/>
      <c r="P790" s="9"/>
      <c r="R790" s="10"/>
      <c r="S790" s="10"/>
      <c r="T790" s="10"/>
      <c r="U790" s="10"/>
      <c r="V790" s="10"/>
      <c r="AA790" s="10"/>
      <c r="AD790" s="10"/>
      <c r="AH790" s="8"/>
      <c r="AI790"/>
      <c r="AO790" s="57"/>
      <c r="AP790"/>
      <c r="AQ790" s="54"/>
      <c r="AR790" s="54"/>
      <c r="AT790"/>
      <c r="AU790" s="36"/>
      <c r="AV790" s="36"/>
      <c r="AW790" s="36"/>
      <c r="AX790" s="36"/>
      <c r="AY790" s="36"/>
    </row>
    <row r="791" spans="1:51" s="7" customFormat="1" x14ac:dyDescent="0.25">
      <c r="A791" s="8"/>
      <c r="E791" s="8"/>
      <c r="I791" s="9"/>
      <c r="J791" s="9"/>
      <c r="L791" s="9"/>
      <c r="N791" s="9"/>
      <c r="P791" s="9"/>
      <c r="R791" s="10"/>
      <c r="S791" s="10"/>
      <c r="T791" s="10"/>
      <c r="U791" s="10"/>
      <c r="V791" s="10"/>
      <c r="AA791" s="10"/>
      <c r="AD791" s="10"/>
      <c r="AH791" s="8"/>
      <c r="AI791"/>
      <c r="AO791" s="57"/>
      <c r="AP791"/>
      <c r="AQ791" s="54"/>
      <c r="AR791" s="54"/>
      <c r="AT791"/>
      <c r="AU791" s="36"/>
      <c r="AV791" s="36"/>
      <c r="AW791" s="36"/>
      <c r="AX791" s="36"/>
      <c r="AY791" s="36"/>
    </row>
    <row r="792" spans="1:51" s="7" customFormat="1" x14ac:dyDescent="0.25">
      <c r="A792" s="8"/>
      <c r="E792" s="8"/>
      <c r="I792" s="9"/>
      <c r="J792" s="9"/>
      <c r="L792" s="9"/>
      <c r="N792" s="9"/>
      <c r="P792" s="9"/>
      <c r="R792" s="10"/>
      <c r="S792" s="10"/>
      <c r="T792" s="10"/>
      <c r="U792" s="10"/>
      <c r="V792" s="10"/>
      <c r="AA792" s="10"/>
      <c r="AD792" s="10"/>
      <c r="AH792" s="8"/>
      <c r="AI792"/>
      <c r="AO792" s="57"/>
      <c r="AP792"/>
      <c r="AQ792" s="54"/>
      <c r="AR792" s="54"/>
      <c r="AT792"/>
      <c r="AU792" s="36"/>
      <c r="AV792" s="36"/>
      <c r="AW792" s="36"/>
      <c r="AX792" s="36"/>
      <c r="AY792" s="36"/>
    </row>
    <row r="793" spans="1:51" s="7" customFormat="1" x14ac:dyDescent="0.25">
      <c r="A793" s="8"/>
      <c r="E793" s="8"/>
      <c r="I793" s="9"/>
      <c r="J793" s="9"/>
      <c r="L793" s="9"/>
      <c r="N793" s="9"/>
      <c r="P793" s="9"/>
      <c r="R793" s="10"/>
      <c r="S793" s="10"/>
      <c r="T793" s="10"/>
      <c r="U793" s="10"/>
      <c r="V793" s="10"/>
      <c r="AA793" s="10"/>
      <c r="AD793" s="10"/>
      <c r="AH793" s="8"/>
      <c r="AI793"/>
      <c r="AO793" s="57"/>
      <c r="AP793"/>
      <c r="AQ793" s="54"/>
      <c r="AR793" s="54"/>
      <c r="AT793"/>
      <c r="AU793" s="36"/>
      <c r="AV793" s="36"/>
      <c r="AW793" s="36"/>
      <c r="AX793" s="36"/>
      <c r="AY793" s="36"/>
    </row>
    <row r="794" spans="1:51" s="7" customFormat="1" x14ac:dyDescent="0.25">
      <c r="A794" s="8"/>
      <c r="E794" s="8"/>
      <c r="I794" s="9"/>
      <c r="J794" s="9"/>
      <c r="L794" s="9"/>
      <c r="N794" s="9"/>
      <c r="P794" s="9"/>
      <c r="R794" s="10"/>
      <c r="S794" s="10"/>
      <c r="T794" s="10"/>
      <c r="U794" s="10"/>
      <c r="V794" s="10"/>
      <c r="AA794" s="10"/>
      <c r="AD794" s="10"/>
      <c r="AH794" s="8"/>
      <c r="AI794"/>
      <c r="AO794" s="57"/>
      <c r="AP794"/>
      <c r="AQ794" s="54"/>
      <c r="AR794" s="54"/>
      <c r="AT794"/>
      <c r="AU794" s="36"/>
      <c r="AV794" s="36"/>
      <c r="AW794" s="36"/>
      <c r="AX794" s="36"/>
      <c r="AY794" s="36"/>
    </row>
    <row r="795" spans="1:51" s="7" customFormat="1" x14ac:dyDescent="0.25">
      <c r="A795" s="8"/>
      <c r="E795" s="8"/>
      <c r="I795" s="9"/>
      <c r="J795" s="9"/>
      <c r="L795" s="9"/>
      <c r="N795" s="9"/>
      <c r="P795" s="9"/>
      <c r="R795" s="10"/>
      <c r="S795" s="10"/>
      <c r="T795" s="10"/>
      <c r="U795" s="10"/>
      <c r="V795" s="10"/>
      <c r="AA795" s="10"/>
      <c r="AD795" s="10"/>
      <c r="AH795" s="8"/>
      <c r="AI795"/>
      <c r="AO795" s="57"/>
      <c r="AP795"/>
      <c r="AQ795" s="54"/>
      <c r="AR795" s="54"/>
      <c r="AT795"/>
      <c r="AU795" s="36"/>
      <c r="AV795" s="36"/>
      <c r="AW795" s="36"/>
      <c r="AX795" s="36"/>
      <c r="AY795" s="36"/>
    </row>
    <row r="796" spans="1:51" s="7" customFormat="1" x14ac:dyDescent="0.25">
      <c r="A796" s="8"/>
      <c r="E796" s="8"/>
      <c r="I796" s="9"/>
      <c r="J796" s="9"/>
      <c r="L796" s="9"/>
      <c r="N796" s="9"/>
      <c r="P796" s="9"/>
      <c r="R796" s="10"/>
      <c r="S796" s="10"/>
      <c r="T796" s="10"/>
      <c r="U796" s="10"/>
      <c r="V796" s="10"/>
      <c r="AA796" s="10"/>
      <c r="AD796" s="10"/>
      <c r="AH796" s="8"/>
      <c r="AI796"/>
      <c r="AO796" s="57"/>
      <c r="AP796"/>
      <c r="AQ796" s="54"/>
      <c r="AR796" s="54"/>
      <c r="AT796"/>
      <c r="AU796" s="36"/>
      <c r="AV796" s="36"/>
      <c r="AW796" s="36"/>
      <c r="AX796" s="36"/>
      <c r="AY796" s="36"/>
    </row>
    <row r="797" spans="1:51" s="7" customFormat="1" x14ac:dyDescent="0.25">
      <c r="A797" s="8"/>
      <c r="E797" s="8"/>
      <c r="I797" s="9"/>
      <c r="J797" s="9"/>
      <c r="L797" s="9"/>
      <c r="N797" s="9"/>
      <c r="P797" s="9"/>
      <c r="R797" s="10"/>
      <c r="S797" s="10"/>
      <c r="T797" s="10"/>
      <c r="U797" s="10"/>
      <c r="V797" s="10"/>
      <c r="AA797" s="10"/>
      <c r="AD797" s="10"/>
      <c r="AH797" s="8"/>
      <c r="AI797"/>
      <c r="AO797" s="57"/>
      <c r="AP797"/>
      <c r="AQ797" s="54"/>
      <c r="AR797" s="54"/>
      <c r="AT797"/>
      <c r="AU797" s="36"/>
      <c r="AV797" s="36"/>
      <c r="AW797" s="36"/>
      <c r="AX797" s="36"/>
      <c r="AY797" s="36"/>
    </row>
    <row r="798" spans="1:51" s="7" customFormat="1" x14ac:dyDescent="0.25">
      <c r="A798" s="8"/>
      <c r="E798" s="8"/>
      <c r="I798" s="9"/>
      <c r="J798" s="9"/>
      <c r="L798" s="9"/>
      <c r="N798" s="9"/>
      <c r="P798" s="9"/>
      <c r="R798" s="10"/>
      <c r="S798" s="10"/>
      <c r="T798" s="10"/>
      <c r="U798" s="10"/>
      <c r="V798" s="10"/>
      <c r="AA798" s="10"/>
      <c r="AD798" s="10"/>
      <c r="AH798" s="8"/>
      <c r="AI798"/>
      <c r="AO798" s="57"/>
      <c r="AP798"/>
      <c r="AQ798" s="54"/>
      <c r="AR798" s="54"/>
      <c r="AT798"/>
      <c r="AU798" s="36"/>
      <c r="AV798" s="36"/>
      <c r="AW798" s="36"/>
      <c r="AX798" s="36"/>
      <c r="AY798" s="36"/>
    </row>
    <row r="799" spans="1:51" s="7" customFormat="1" x14ac:dyDescent="0.25">
      <c r="A799" s="8"/>
      <c r="E799" s="8"/>
      <c r="I799" s="9"/>
      <c r="J799" s="9"/>
      <c r="L799" s="9"/>
      <c r="N799" s="9"/>
      <c r="P799" s="9"/>
      <c r="R799" s="10"/>
      <c r="S799" s="10"/>
      <c r="T799" s="10"/>
      <c r="U799" s="10"/>
      <c r="V799" s="10"/>
      <c r="AA799" s="10"/>
      <c r="AD799" s="10"/>
      <c r="AH799" s="8"/>
      <c r="AI799"/>
      <c r="AO799" s="57"/>
      <c r="AP799"/>
      <c r="AQ799" s="54"/>
      <c r="AR799" s="54"/>
      <c r="AT799"/>
      <c r="AU799" s="36"/>
      <c r="AV799" s="36"/>
      <c r="AW799" s="36"/>
      <c r="AX799" s="36"/>
      <c r="AY799" s="36"/>
    </row>
    <row r="800" spans="1:51" s="7" customFormat="1" x14ac:dyDescent="0.25">
      <c r="A800" s="8"/>
      <c r="E800" s="8"/>
      <c r="I800" s="9"/>
      <c r="J800" s="9"/>
      <c r="L800" s="9"/>
      <c r="N800" s="9"/>
      <c r="P800" s="9"/>
      <c r="R800" s="10"/>
      <c r="S800" s="10"/>
      <c r="T800" s="10"/>
      <c r="U800" s="10"/>
      <c r="V800" s="10"/>
      <c r="AA800" s="10"/>
      <c r="AD800" s="10"/>
      <c r="AH800" s="8"/>
      <c r="AI800"/>
      <c r="AO800" s="57"/>
      <c r="AP800"/>
      <c r="AQ800" s="54"/>
      <c r="AR800" s="54"/>
      <c r="AT800"/>
      <c r="AU800" s="36"/>
      <c r="AV800" s="36"/>
      <c r="AW800" s="36"/>
      <c r="AX800" s="36"/>
      <c r="AY800" s="36"/>
    </row>
    <row r="801" spans="1:51" s="7" customFormat="1" x14ac:dyDescent="0.25">
      <c r="A801" s="8"/>
      <c r="E801" s="8"/>
      <c r="I801" s="9"/>
      <c r="J801" s="9"/>
      <c r="L801" s="9"/>
      <c r="N801" s="9"/>
      <c r="P801" s="9"/>
      <c r="R801" s="10"/>
      <c r="S801" s="10"/>
      <c r="T801" s="10"/>
      <c r="U801" s="10"/>
      <c r="V801" s="10"/>
      <c r="AA801" s="10"/>
      <c r="AD801" s="10"/>
      <c r="AH801" s="8"/>
      <c r="AI801"/>
      <c r="AO801" s="57"/>
      <c r="AP801"/>
      <c r="AQ801" s="54"/>
      <c r="AR801" s="54"/>
      <c r="AT801"/>
      <c r="AU801" s="36"/>
      <c r="AV801" s="36"/>
      <c r="AW801" s="36"/>
      <c r="AX801" s="36"/>
      <c r="AY801" s="36"/>
    </row>
    <row r="802" spans="1:51" s="7" customFormat="1" x14ac:dyDescent="0.25">
      <c r="A802" s="8"/>
      <c r="E802" s="8"/>
      <c r="I802" s="9"/>
      <c r="J802" s="9"/>
      <c r="L802" s="9"/>
      <c r="N802" s="9"/>
      <c r="P802" s="9"/>
      <c r="R802" s="10"/>
      <c r="S802" s="10"/>
      <c r="T802" s="10"/>
      <c r="U802" s="10"/>
      <c r="V802" s="10"/>
      <c r="AA802" s="10"/>
      <c r="AD802" s="10"/>
      <c r="AH802" s="8"/>
      <c r="AI802"/>
      <c r="AO802" s="57"/>
      <c r="AP802"/>
      <c r="AQ802" s="54"/>
      <c r="AR802" s="54"/>
      <c r="AT802"/>
      <c r="AU802" s="36"/>
      <c r="AV802" s="36"/>
      <c r="AW802" s="36"/>
      <c r="AX802" s="36"/>
      <c r="AY802" s="36"/>
    </row>
    <row r="803" spans="1:51" s="7" customFormat="1" x14ac:dyDescent="0.25">
      <c r="A803" s="8"/>
      <c r="E803" s="8"/>
      <c r="I803" s="9"/>
      <c r="J803" s="9"/>
      <c r="L803" s="9"/>
      <c r="N803" s="9"/>
      <c r="P803" s="9"/>
      <c r="R803" s="10"/>
      <c r="S803" s="10"/>
      <c r="T803" s="10"/>
      <c r="U803" s="10"/>
      <c r="V803" s="10"/>
      <c r="AA803" s="10"/>
      <c r="AD803" s="10"/>
      <c r="AH803" s="8"/>
      <c r="AI803"/>
      <c r="AO803" s="57"/>
      <c r="AP803"/>
      <c r="AQ803" s="54"/>
      <c r="AR803" s="54"/>
      <c r="AT803"/>
      <c r="AU803" s="36"/>
      <c r="AV803" s="36"/>
      <c r="AW803" s="36"/>
      <c r="AX803" s="36"/>
      <c r="AY803" s="36"/>
    </row>
    <row r="804" spans="1:51" s="7" customFormat="1" x14ac:dyDescent="0.25">
      <c r="A804" s="8"/>
      <c r="E804" s="8"/>
      <c r="I804" s="9"/>
      <c r="J804" s="9"/>
      <c r="L804" s="9"/>
      <c r="N804" s="9"/>
      <c r="P804" s="9"/>
      <c r="R804" s="10"/>
      <c r="S804" s="10"/>
      <c r="T804" s="10"/>
      <c r="U804" s="10"/>
      <c r="V804" s="10"/>
      <c r="AA804" s="10"/>
      <c r="AD804" s="10"/>
      <c r="AH804" s="8"/>
      <c r="AI804"/>
      <c r="AO804" s="57"/>
      <c r="AP804"/>
      <c r="AQ804" s="54"/>
      <c r="AR804" s="54"/>
      <c r="AT804"/>
      <c r="AU804" s="36"/>
      <c r="AV804" s="36"/>
      <c r="AW804" s="36"/>
      <c r="AX804" s="36"/>
      <c r="AY804" s="36"/>
    </row>
    <row r="805" spans="1:51" s="7" customFormat="1" x14ac:dyDescent="0.25">
      <c r="A805" s="8"/>
      <c r="E805" s="8"/>
      <c r="I805" s="9"/>
      <c r="J805" s="9"/>
      <c r="L805" s="9"/>
      <c r="N805" s="9"/>
      <c r="P805" s="9"/>
      <c r="R805" s="10"/>
      <c r="S805" s="10"/>
      <c r="T805" s="10"/>
      <c r="U805" s="10"/>
      <c r="V805" s="10"/>
      <c r="AA805" s="10"/>
      <c r="AD805" s="10"/>
      <c r="AH805" s="8"/>
      <c r="AI805"/>
      <c r="AO805" s="57"/>
      <c r="AP805"/>
      <c r="AQ805" s="54"/>
      <c r="AR805" s="54"/>
      <c r="AT805"/>
      <c r="AU805" s="36"/>
      <c r="AV805" s="36"/>
      <c r="AW805" s="36"/>
      <c r="AX805" s="36"/>
      <c r="AY805" s="36"/>
    </row>
    <row r="806" spans="1:51" s="7" customFormat="1" x14ac:dyDescent="0.25">
      <c r="A806" s="8"/>
      <c r="E806" s="8"/>
      <c r="I806" s="9"/>
      <c r="J806" s="9"/>
      <c r="L806" s="9"/>
      <c r="N806" s="9"/>
      <c r="P806" s="9"/>
      <c r="R806" s="10"/>
      <c r="S806" s="10"/>
      <c r="T806" s="10"/>
      <c r="U806" s="10"/>
      <c r="V806" s="10"/>
      <c r="AA806" s="10"/>
      <c r="AD806" s="10"/>
      <c r="AH806" s="8"/>
      <c r="AI806"/>
      <c r="AO806" s="57"/>
      <c r="AP806"/>
      <c r="AQ806" s="54"/>
      <c r="AR806" s="54"/>
      <c r="AT806"/>
      <c r="AU806" s="36"/>
      <c r="AV806" s="36"/>
      <c r="AW806" s="36"/>
      <c r="AX806" s="36"/>
      <c r="AY806" s="36"/>
    </row>
    <row r="807" spans="1:51" s="7" customFormat="1" x14ac:dyDescent="0.25">
      <c r="A807" s="8"/>
      <c r="E807" s="8"/>
      <c r="I807" s="9"/>
      <c r="J807" s="9"/>
      <c r="L807" s="9"/>
      <c r="N807" s="9"/>
      <c r="P807" s="9"/>
      <c r="R807" s="10"/>
      <c r="S807" s="10"/>
      <c r="T807" s="10"/>
      <c r="U807" s="10"/>
      <c r="V807" s="10"/>
      <c r="AA807" s="10"/>
      <c r="AD807" s="10"/>
      <c r="AH807" s="8"/>
      <c r="AI807"/>
      <c r="AO807" s="57"/>
      <c r="AP807"/>
      <c r="AQ807" s="54"/>
      <c r="AR807" s="54"/>
      <c r="AT807"/>
      <c r="AU807" s="36"/>
      <c r="AV807" s="36"/>
      <c r="AW807" s="36"/>
      <c r="AX807" s="36"/>
      <c r="AY807" s="36"/>
    </row>
    <row r="808" spans="1:51" s="7" customFormat="1" x14ac:dyDescent="0.25">
      <c r="A808" s="8"/>
      <c r="E808" s="8"/>
      <c r="I808" s="9"/>
      <c r="J808" s="9"/>
      <c r="L808" s="9"/>
      <c r="N808" s="9"/>
      <c r="P808" s="9"/>
      <c r="R808" s="10"/>
      <c r="S808" s="10"/>
      <c r="T808" s="10"/>
      <c r="U808" s="10"/>
      <c r="V808" s="10"/>
      <c r="AA808" s="10"/>
      <c r="AD808" s="10"/>
      <c r="AH808" s="8"/>
      <c r="AI808"/>
      <c r="AO808" s="57"/>
      <c r="AP808"/>
      <c r="AQ808" s="54"/>
      <c r="AR808" s="54"/>
      <c r="AT808"/>
      <c r="AU808" s="36"/>
      <c r="AV808" s="36"/>
      <c r="AW808" s="36"/>
      <c r="AX808" s="36"/>
      <c r="AY808" s="36"/>
    </row>
    <row r="809" spans="1:51" s="7" customFormat="1" x14ac:dyDescent="0.25">
      <c r="A809" s="8"/>
      <c r="E809" s="8"/>
      <c r="I809" s="9"/>
      <c r="J809" s="9"/>
      <c r="L809" s="9"/>
      <c r="N809" s="9"/>
      <c r="P809" s="9"/>
      <c r="R809" s="10"/>
      <c r="S809" s="10"/>
      <c r="T809" s="10"/>
      <c r="U809" s="10"/>
      <c r="V809" s="10"/>
      <c r="AA809" s="10"/>
      <c r="AD809" s="10"/>
      <c r="AH809" s="8"/>
      <c r="AI809"/>
      <c r="AO809" s="57"/>
      <c r="AP809"/>
      <c r="AQ809" s="54"/>
      <c r="AR809" s="54"/>
      <c r="AT809"/>
      <c r="AU809" s="36"/>
      <c r="AV809" s="36"/>
      <c r="AW809" s="36"/>
      <c r="AX809" s="36"/>
      <c r="AY809" s="36"/>
    </row>
    <row r="810" spans="1:51" s="7" customFormat="1" x14ac:dyDescent="0.25">
      <c r="A810" s="8"/>
      <c r="E810" s="8"/>
      <c r="I810" s="9"/>
      <c r="J810" s="9"/>
      <c r="L810" s="9"/>
      <c r="N810" s="9"/>
      <c r="P810" s="9"/>
      <c r="R810" s="10"/>
      <c r="S810" s="10"/>
      <c r="T810" s="10"/>
      <c r="U810" s="10"/>
      <c r="V810" s="10"/>
      <c r="AA810" s="10"/>
      <c r="AD810" s="10"/>
      <c r="AH810" s="8"/>
      <c r="AI810"/>
      <c r="AO810" s="57"/>
      <c r="AP810"/>
      <c r="AQ810" s="54"/>
      <c r="AR810" s="54"/>
      <c r="AT810"/>
      <c r="AU810" s="36"/>
      <c r="AV810" s="36"/>
      <c r="AW810" s="36"/>
      <c r="AX810" s="36"/>
      <c r="AY810" s="36"/>
    </row>
    <row r="811" spans="1:51" s="7" customFormat="1" x14ac:dyDescent="0.25">
      <c r="A811" s="8"/>
      <c r="E811" s="8"/>
      <c r="I811" s="9"/>
      <c r="J811" s="9"/>
      <c r="L811" s="9"/>
      <c r="N811" s="9"/>
      <c r="P811" s="9"/>
      <c r="R811" s="10"/>
      <c r="S811" s="10"/>
      <c r="T811" s="10"/>
      <c r="U811" s="10"/>
      <c r="V811" s="10"/>
      <c r="AA811" s="10"/>
      <c r="AD811" s="10"/>
      <c r="AH811" s="8"/>
      <c r="AI811"/>
      <c r="AO811" s="57"/>
      <c r="AP811"/>
      <c r="AQ811" s="54"/>
      <c r="AR811" s="54"/>
      <c r="AT811"/>
      <c r="AU811" s="36"/>
      <c r="AV811" s="36"/>
      <c r="AW811" s="36"/>
      <c r="AX811" s="36"/>
      <c r="AY811" s="36"/>
    </row>
    <row r="812" spans="1:51" s="7" customFormat="1" x14ac:dyDescent="0.25">
      <c r="A812" s="8"/>
      <c r="E812" s="8"/>
      <c r="I812" s="9"/>
      <c r="J812" s="9"/>
      <c r="L812" s="9"/>
      <c r="N812" s="9"/>
      <c r="P812" s="9"/>
      <c r="R812" s="10"/>
      <c r="S812" s="10"/>
      <c r="T812" s="10"/>
      <c r="U812" s="10"/>
      <c r="V812" s="10"/>
      <c r="AA812" s="10"/>
      <c r="AD812" s="10"/>
      <c r="AH812" s="8"/>
      <c r="AI812"/>
      <c r="AO812" s="57"/>
      <c r="AP812"/>
      <c r="AQ812" s="54"/>
      <c r="AR812" s="54"/>
      <c r="AT812"/>
      <c r="AU812" s="36"/>
      <c r="AV812" s="36"/>
      <c r="AW812" s="36"/>
      <c r="AX812" s="36"/>
      <c r="AY812" s="36"/>
    </row>
    <row r="813" spans="1:51" s="7" customFormat="1" x14ac:dyDescent="0.25">
      <c r="A813" s="8"/>
      <c r="E813" s="8"/>
      <c r="I813" s="9"/>
      <c r="J813" s="9"/>
      <c r="L813" s="9"/>
      <c r="N813" s="9"/>
      <c r="P813" s="9"/>
      <c r="R813" s="10"/>
      <c r="S813" s="10"/>
      <c r="T813" s="10"/>
      <c r="U813" s="10"/>
      <c r="V813" s="10"/>
      <c r="AA813" s="10"/>
      <c r="AD813" s="10"/>
      <c r="AH813" s="8"/>
      <c r="AI813"/>
      <c r="AO813" s="57"/>
      <c r="AP813"/>
      <c r="AQ813" s="54"/>
      <c r="AR813" s="54"/>
      <c r="AT813"/>
      <c r="AU813" s="36"/>
      <c r="AV813" s="36"/>
      <c r="AW813" s="36"/>
      <c r="AX813" s="36"/>
      <c r="AY813" s="36"/>
    </row>
    <row r="814" spans="1:51" s="7" customFormat="1" x14ac:dyDescent="0.25">
      <c r="A814" s="8"/>
      <c r="E814" s="8"/>
      <c r="I814" s="9"/>
      <c r="J814" s="9"/>
      <c r="L814" s="9"/>
      <c r="N814" s="9"/>
      <c r="P814" s="9"/>
      <c r="R814" s="10"/>
      <c r="S814" s="10"/>
      <c r="T814" s="10"/>
      <c r="U814" s="10"/>
      <c r="V814" s="10"/>
      <c r="AA814" s="10"/>
      <c r="AD814" s="10"/>
      <c r="AH814" s="8"/>
      <c r="AI814"/>
      <c r="AO814" s="57"/>
      <c r="AP814"/>
      <c r="AQ814" s="54"/>
      <c r="AR814" s="54"/>
      <c r="AT814"/>
      <c r="AU814" s="36"/>
      <c r="AV814" s="36"/>
      <c r="AW814" s="36"/>
      <c r="AX814" s="36"/>
      <c r="AY814" s="36"/>
    </row>
    <row r="815" spans="1:51" s="7" customFormat="1" x14ac:dyDescent="0.25">
      <c r="A815" s="8"/>
      <c r="E815" s="8"/>
      <c r="I815" s="9"/>
      <c r="J815" s="9"/>
      <c r="L815" s="9"/>
      <c r="N815" s="9"/>
      <c r="P815" s="9"/>
      <c r="R815" s="10"/>
      <c r="S815" s="10"/>
      <c r="T815" s="10"/>
      <c r="U815" s="10"/>
      <c r="V815" s="10"/>
      <c r="AA815" s="10"/>
      <c r="AD815" s="10"/>
      <c r="AH815" s="8"/>
      <c r="AI815"/>
      <c r="AO815" s="57"/>
      <c r="AP815"/>
      <c r="AQ815" s="54"/>
      <c r="AR815" s="54"/>
      <c r="AT815"/>
      <c r="AU815" s="36"/>
      <c r="AV815" s="36"/>
      <c r="AW815" s="36"/>
      <c r="AX815" s="36"/>
      <c r="AY815" s="36"/>
    </row>
    <row r="816" spans="1:51" s="7" customFormat="1" x14ac:dyDescent="0.25">
      <c r="A816" s="8"/>
      <c r="E816" s="8"/>
      <c r="I816" s="9"/>
      <c r="J816" s="9"/>
      <c r="L816" s="9"/>
      <c r="N816" s="9"/>
      <c r="P816" s="9"/>
      <c r="R816" s="10"/>
      <c r="S816" s="10"/>
      <c r="T816" s="10"/>
      <c r="U816" s="10"/>
      <c r="V816" s="10"/>
      <c r="AA816" s="10"/>
      <c r="AD816" s="10"/>
      <c r="AH816" s="8"/>
      <c r="AI816"/>
      <c r="AO816" s="57"/>
      <c r="AP816"/>
      <c r="AQ816" s="54"/>
      <c r="AR816" s="54"/>
      <c r="AT816"/>
      <c r="AU816" s="36"/>
      <c r="AV816" s="36"/>
      <c r="AW816" s="36"/>
      <c r="AX816" s="36"/>
      <c r="AY816" s="36"/>
    </row>
    <row r="817" spans="1:51" s="7" customFormat="1" x14ac:dyDescent="0.25">
      <c r="A817" s="8"/>
      <c r="E817" s="8"/>
      <c r="I817" s="9"/>
      <c r="J817" s="9"/>
      <c r="L817" s="9"/>
      <c r="N817" s="9"/>
      <c r="P817" s="9"/>
      <c r="R817" s="10"/>
      <c r="S817" s="10"/>
      <c r="T817" s="10"/>
      <c r="U817" s="10"/>
      <c r="V817" s="10"/>
      <c r="AA817" s="10"/>
      <c r="AD817" s="10"/>
      <c r="AH817" s="8"/>
      <c r="AI817"/>
      <c r="AO817" s="57"/>
      <c r="AP817"/>
      <c r="AQ817" s="54"/>
      <c r="AR817" s="54"/>
      <c r="AT817"/>
      <c r="AU817" s="36"/>
      <c r="AV817" s="36"/>
      <c r="AW817" s="36"/>
      <c r="AX817" s="36"/>
      <c r="AY817" s="36"/>
    </row>
    <row r="818" spans="1:51" s="7" customFormat="1" x14ac:dyDescent="0.25">
      <c r="A818" s="8"/>
      <c r="E818" s="8"/>
      <c r="I818" s="9"/>
      <c r="J818" s="9"/>
      <c r="L818" s="9"/>
      <c r="N818" s="9"/>
      <c r="P818" s="9"/>
      <c r="R818" s="10"/>
      <c r="S818" s="10"/>
      <c r="T818" s="10"/>
      <c r="U818" s="10"/>
      <c r="V818" s="10"/>
      <c r="AA818" s="10"/>
      <c r="AD818" s="10"/>
      <c r="AH818" s="8"/>
      <c r="AI818"/>
      <c r="AO818" s="57"/>
      <c r="AP818"/>
      <c r="AQ818" s="54"/>
      <c r="AR818" s="54"/>
      <c r="AT818"/>
      <c r="AU818" s="36"/>
      <c r="AV818" s="36"/>
      <c r="AW818" s="36"/>
      <c r="AX818" s="36"/>
      <c r="AY818" s="36"/>
    </row>
    <row r="819" spans="1:51" s="7" customFormat="1" x14ac:dyDescent="0.25">
      <c r="A819" s="8"/>
      <c r="E819" s="8"/>
      <c r="I819" s="9"/>
      <c r="J819" s="9"/>
      <c r="L819" s="9"/>
      <c r="N819" s="9"/>
      <c r="P819" s="9"/>
      <c r="R819" s="10"/>
      <c r="S819" s="10"/>
      <c r="T819" s="10"/>
      <c r="U819" s="10"/>
      <c r="V819" s="10"/>
      <c r="AA819" s="10"/>
      <c r="AD819" s="10"/>
      <c r="AH819" s="8"/>
      <c r="AI819"/>
      <c r="AO819" s="57"/>
      <c r="AP819"/>
      <c r="AQ819" s="54"/>
      <c r="AR819" s="54"/>
      <c r="AT819"/>
      <c r="AU819" s="36"/>
      <c r="AV819" s="36"/>
      <c r="AW819" s="36"/>
      <c r="AX819" s="36"/>
      <c r="AY819" s="36"/>
    </row>
    <row r="820" spans="1:51" s="7" customFormat="1" x14ac:dyDescent="0.25">
      <c r="A820" s="8"/>
      <c r="E820" s="8"/>
      <c r="I820" s="9"/>
      <c r="J820" s="9"/>
      <c r="L820" s="9"/>
      <c r="N820" s="9"/>
      <c r="P820" s="9"/>
      <c r="R820" s="10"/>
      <c r="S820" s="10"/>
      <c r="T820" s="10"/>
      <c r="U820" s="10"/>
      <c r="V820" s="10"/>
      <c r="AA820" s="10"/>
      <c r="AD820" s="10"/>
      <c r="AH820" s="8"/>
      <c r="AI820"/>
      <c r="AO820" s="57"/>
      <c r="AP820"/>
      <c r="AQ820" s="54"/>
      <c r="AR820" s="54"/>
      <c r="AT820"/>
      <c r="AU820" s="36"/>
      <c r="AV820" s="36"/>
      <c r="AW820" s="36"/>
      <c r="AX820" s="36"/>
      <c r="AY820" s="36"/>
    </row>
    <row r="821" spans="1:51" s="7" customFormat="1" x14ac:dyDescent="0.25">
      <c r="A821" s="8"/>
      <c r="E821" s="8"/>
      <c r="I821" s="9"/>
      <c r="J821" s="9"/>
      <c r="L821" s="9"/>
      <c r="N821" s="9"/>
      <c r="P821" s="9"/>
      <c r="R821" s="10"/>
      <c r="S821" s="10"/>
      <c r="T821" s="10"/>
      <c r="U821" s="10"/>
      <c r="V821" s="10"/>
      <c r="AA821" s="10"/>
      <c r="AD821" s="10"/>
      <c r="AH821" s="8"/>
      <c r="AI821"/>
      <c r="AO821" s="57"/>
      <c r="AP821"/>
      <c r="AQ821" s="54"/>
      <c r="AR821" s="54"/>
      <c r="AT821"/>
      <c r="AU821" s="36"/>
      <c r="AV821" s="36"/>
      <c r="AW821" s="36"/>
      <c r="AX821" s="36"/>
      <c r="AY821" s="36"/>
    </row>
    <row r="822" spans="1:51" s="7" customFormat="1" x14ac:dyDescent="0.25">
      <c r="A822" s="8"/>
      <c r="E822" s="8"/>
      <c r="I822" s="9"/>
      <c r="J822" s="9"/>
      <c r="L822" s="9"/>
      <c r="N822" s="9"/>
      <c r="P822" s="9"/>
      <c r="R822" s="10"/>
      <c r="S822" s="10"/>
      <c r="T822" s="10"/>
      <c r="U822" s="10"/>
      <c r="V822" s="10"/>
      <c r="AA822" s="10"/>
      <c r="AD822" s="10"/>
      <c r="AH822" s="8"/>
      <c r="AI822"/>
      <c r="AO822" s="57"/>
      <c r="AP822"/>
      <c r="AQ822" s="54"/>
      <c r="AR822" s="54"/>
      <c r="AT822"/>
      <c r="AU822" s="36"/>
      <c r="AV822" s="36"/>
      <c r="AW822" s="36"/>
      <c r="AX822" s="36"/>
      <c r="AY822" s="36"/>
    </row>
    <row r="823" spans="1:51" s="7" customFormat="1" x14ac:dyDescent="0.25">
      <c r="A823" s="8"/>
      <c r="E823" s="8"/>
      <c r="I823" s="9"/>
      <c r="J823" s="9"/>
      <c r="L823" s="9"/>
      <c r="N823" s="9"/>
      <c r="P823" s="9"/>
      <c r="R823" s="10"/>
      <c r="S823" s="10"/>
      <c r="T823" s="10"/>
      <c r="U823" s="10"/>
      <c r="V823" s="10"/>
      <c r="AA823" s="10"/>
      <c r="AD823" s="10"/>
      <c r="AH823" s="8"/>
      <c r="AI823"/>
      <c r="AO823" s="57"/>
      <c r="AP823"/>
      <c r="AQ823" s="54"/>
      <c r="AR823" s="54"/>
      <c r="AT823"/>
      <c r="AU823" s="36"/>
      <c r="AV823" s="36"/>
      <c r="AW823" s="36"/>
      <c r="AX823" s="36"/>
      <c r="AY823" s="36"/>
    </row>
    <row r="824" spans="1:51" s="7" customFormat="1" x14ac:dyDescent="0.25">
      <c r="A824" s="8"/>
      <c r="E824" s="8"/>
      <c r="I824" s="9"/>
      <c r="J824" s="9"/>
      <c r="L824" s="9"/>
      <c r="N824" s="9"/>
      <c r="P824" s="9"/>
      <c r="R824" s="10"/>
      <c r="S824" s="10"/>
      <c r="T824" s="10"/>
      <c r="U824" s="10"/>
      <c r="V824" s="10"/>
      <c r="AA824" s="10"/>
      <c r="AD824" s="10"/>
      <c r="AH824" s="8"/>
      <c r="AI824"/>
      <c r="AO824" s="57"/>
      <c r="AP824"/>
      <c r="AQ824" s="54"/>
      <c r="AR824" s="54"/>
      <c r="AT824"/>
      <c r="AU824" s="36"/>
      <c r="AV824" s="36"/>
      <c r="AW824" s="36"/>
      <c r="AX824" s="36"/>
      <c r="AY824" s="36"/>
    </row>
    <row r="825" spans="1:51" s="7" customFormat="1" x14ac:dyDescent="0.25">
      <c r="A825" s="8"/>
      <c r="E825" s="8"/>
      <c r="I825" s="9"/>
      <c r="J825" s="9"/>
      <c r="L825" s="9"/>
      <c r="N825" s="9"/>
      <c r="P825" s="9"/>
      <c r="R825" s="10"/>
      <c r="S825" s="10"/>
      <c r="T825" s="10"/>
      <c r="U825" s="10"/>
      <c r="V825" s="10"/>
      <c r="AA825" s="10"/>
      <c r="AD825" s="10"/>
      <c r="AH825" s="8"/>
      <c r="AI825"/>
      <c r="AO825" s="57"/>
      <c r="AP825"/>
      <c r="AQ825" s="54"/>
      <c r="AR825" s="54"/>
      <c r="AT825"/>
      <c r="AU825" s="36"/>
      <c r="AV825" s="36"/>
      <c r="AW825" s="36"/>
      <c r="AX825" s="36"/>
      <c r="AY825" s="36"/>
    </row>
    <row r="826" spans="1:51" s="7" customFormat="1" x14ac:dyDescent="0.25">
      <c r="A826" s="8"/>
      <c r="E826" s="8"/>
      <c r="I826" s="9"/>
      <c r="J826" s="9"/>
      <c r="L826" s="9"/>
      <c r="N826" s="9"/>
      <c r="P826" s="9"/>
      <c r="R826" s="10"/>
      <c r="S826" s="10"/>
      <c r="T826" s="10"/>
      <c r="U826" s="10"/>
      <c r="V826" s="10"/>
      <c r="AA826" s="10"/>
      <c r="AD826" s="10"/>
      <c r="AH826" s="8"/>
      <c r="AI826"/>
      <c r="AO826" s="57"/>
      <c r="AP826"/>
      <c r="AQ826" s="54"/>
      <c r="AR826" s="54"/>
      <c r="AT826"/>
      <c r="AU826" s="36"/>
      <c r="AV826" s="36"/>
      <c r="AW826" s="36"/>
      <c r="AX826" s="36"/>
      <c r="AY826" s="36"/>
    </row>
    <row r="827" spans="1:51" s="7" customFormat="1" x14ac:dyDescent="0.25">
      <c r="A827" s="8"/>
      <c r="E827" s="8"/>
      <c r="I827" s="9"/>
      <c r="J827" s="9"/>
      <c r="L827" s="9"/>
      <c r="N827" s="9"/>
      <c r="P827" s="9"/>
      <c r="R827" s="10"/>
      <c r="S827" s="10"/>
      <c r="T827" s="10"/>
      <c r="U827" s="10"/>
      <c r="V827" s="10"/>
      <c r="AA827" s="10"/>
      <c r="AD827" s="10"/>
      <c r="AH827" s="8"/>
      <c r="AI827"/>
      <c r="AO827" s="57"/>
      <c r="AP827"/>
      <c r="AQ827" s="54"/>
      <c r="AR827" s="54"/>
      <c r="AT827"/>
      <c r="AU827" s="36"/>
      <c r="AV827" s="36"/>
      <c r="AW827" s="36"/>
      <c r="AX827" s="36"/>
      <c r="AY827" s="36"/>
    </row>
    <row r="828" spans="1:51" s="7" customFormat="1" x14ac:dyDescent="0.25">
      <c r="A828" s="8"/>
      <c r="E828" s="8"/>
      <c r="I828" s="9"/>
      <c r="J828" s="9"/>
      <c r="L828" s="9"/>
      <c r="N828" s="9"/>
      <c r="P828" s="9"/>
      <c r="R828" s="10"/>
      <c r="S828" s="10"/>
      <c r="T828" s="10"/>
      <c r="U828" s="10"/>
      <c r="V828" s="10"/>
      <c r="AA828" s="10"/>
      <c r="AD828" s="10"/>
      <c r="AH828" s="8"/>
      <c r="AI828"/>
      <c r="AO828" s="57"/>
      <c r="AP828"/>
      <c r="AQ828" s="54"/>
      <c r="AR828" s="54"/>
      <c r="AT828"/>
      <c r="AU828" s="36"/>
      <c r="AV828" s="36"/>
      <c r="AW828" s="36"/>
      <c r="AX828" s="36"/>
      <c r="AY828" s="36"/>
    </row>
    <row r="829" spans="1:51" s="7" customFormat="1" x14ac:dyDescent="0.25">
      <c r="A829" s="8"/>
      <c r="E829" s="8"/>
      <c r="I829" s="9"/>
      <c r="J829" s="9"/>
      <c r="L829" s="9"/>
      <c r="N829" s="9"/>
      <c r="P829" s="9"/>
      <c r="R829" s="10"/>
      <c r="S829" s="10"/>
      <c r="T829" s="10"/>
      <c r="U829" s="10"/>
      <c r="V829" s="10"/>
      <c r="AA829" s="10"/>
      <c r="AD829" s="10"/>
      <c r="AH829" s="8"/>
      <c r="AI829"/>
      <c r="AO829" s="57"/>
      <c r="AP829"/>
      <c r="AQ829" s="54"/>
      <c r="AR829" s="54"/>
      <c r="AT829"/>
      <c r="AU829" s="36"/>
      <c r="AV829" s="36"/>
      <c r="AW829" s="36"/>
      <c r="AX829" s="36"/>
      <c r="AY829" s="36"/>
    </row>
    <row r="830" spans="1:51" s="7" customFormat="1" x14ac:dyDescent="0.25">
      <c r="A830" s="8"/>
      <c r="E830" s="8"/>
      <c r="I830" s="9"/>
      <c r="J830" s="9"/>
      <c r="L830" s="9"/>
      <c r="N830" s="9"/>
      <c r="P830" s="9"/>
      <c r="R830" s="10"/>
      <c r="S830" s="10"/>
      <c r="T830" s="10"/>
      <c r="U830" s="10"/>
      <c r="V830" s="10"/>
      <c r="AA830" s="10"/>
      <c r="AD830" s="10"/>
      <c r="AH830" s="8"/>
      <c r="AI830"/>
      <c r="AO830" s="57"/>
      <c r="AP830"/>
      <c r="AQ830" s="54"/>
      <c r="AR830" s="54"/>
      <c r="AT830"/>
      <c r="AU830" s="36"/>
      <c r="AV830" s="36"/>
      <c r="AW830" s="36"/>
      <c r="AX830" s="36"/>
      <c r="AY830" s="36"/>
    </row>
    <row r="831" spans="1:51" s="7" customFormat="1" x14ac:dyDescent="0.25">
      <c r="A831" s="8"/>
      <c r="E831" s="8"/>
      <c r="I831" s="9"/>
      <c r="J831" s="9"/>
      <c r="L831" s="9"/>
      <c r="N831" s="9"/>
      <c r="P831" s="9"/>
      <c r="R831" s="10"/>
      <c r="S831" s="10"/>
      <c r="T831" s="10"/>
      <c r="U831" s="10"/>
      <c r="V831" s="10"/>
      <c r="AA831" s="10"/>
      <c r="AD831" s="10"/>
      <c r="AH831" s="8"/>
      <c r="AI831"/>
      <c r="AO831" s="57"/>
      <c r="AP831"/>
      <c r="AQ831" s="54"/>
      <c r="AR831" s="54"/>
      <c r="AT831"/>
      <c r="AU831" s="36"/>
      <c r="AV831" s="36"/>
      <c r="AW831" s="36"/>
      <c r="AX831" s="36"/>
      <c r="AY831" s="36"/>
    </row>
    <row r="832" spans="1:51" s="7" customFormat="1" x14ac:dyDescent="0.25">
      <c r="A832" s="8"/>
      <c r="E832" s="8"/>
      <c r="I832" s="9"/>
      <c r="J832" s="9"/>
      <c r="L832" s="9"/>
      <c r="N832" s="9"/>
      <c r="P832" s="9"/>
      <c r="R832" s="10"/>
      <c r="S832" s="10"/>
      <c r="T832" s="10"/>
      <c r="U832" s="10"/>
      <c r="V832" s="10"/>
      <c r="AA832" s="10"/>
      <c r="AD832" s="10"/>
      <c r="AH832" s="8"/>
      <c r="AI832"/>
      <c r="AO832" s="57"/>
      <c r="AP832"/>
      <c r="AQ832" s="54"/>
      <c r="AR832" s="54"/>
      <c r="AT832"/>
      <c r="AU832" s="36"/>
      <c r="AV832" s="36"/>
      <c r="AW832" s="36"/>
      <c r="AX832" s="36"/>
      <c r="AY832" s="36"/>
    </row>
    <row r="833" spans="1:51" s="7" customFormat="1" x14ac:dyDescent="0.25">
      <c r="A833" s="8"/>
      <c r="E833" s="8"/>
      <c r="I833" s="9"/>
      <c r="J833" s="9"/>
      <c r="L833" s="9"/>
      <c r="N833" s="9"/>
      <c r="P833" s="9"/>
      <c r="R833" s="10"/>
      <c r="S833" s="10"/>
      <c r="T833" s="10"/>
      <c r="U833" s="10"/>
      <c r="V833" s="10"/>
      <c r="AA833" s="10"/>
      <c r="AD833" s="10"/>
      <c r="AH833" s="8"/>
      <c r="AI833"/>
      <c r="AO833" s="57"/>
      <c r="AP833"/>
      <c r="AQ833" s="54"/>
      <c r="AR833" s="54"/>
      <c r="AT833"/>
      <c r="AU833" s="36"/>
      <c r="AV833" s="36"/>
      <c r="AW833" s="36"/>
      <c r="AX833" s="36"/>
      <c r="AY833" s="36"/>
    </row>
    <row r="834" spans="1:51" s="7" customFormat="1" x14ac:dyDescent="0.25">
      <c r="A834" s="8"/>
      <c r="E834" s="8"/>
      <c r="I834" s="9"/>
      <c r="J834" s="9"/>
      <c r="L834" s="9"/>
      <c r="N834" s="9"/>
      <c r="P834" s="9"/>
      <c r="R834" s="10"/>
      <c r="S834" s="10"/>
      <c r="T834" s="10"/>
      <c r="U834" s="10"/>
      <c r="V834" s="10"/>
      <c r="AA834" s="10"/>
      <c r="AD834" s="10"/>
      <c r="AH834" s="8"/>
      <c r="AI834"/>
      <c r="AO834" s="57"/>
      <c r="AP834"/>
      <c r="AQ834" s="54"/>
      <c r="AR834" s="54"/>
      <c r="AT834"/>
      <c r="AU834" s="36"/>
      <c r="AV834" s="36"/>
      <c r="AW834" s="36"/>
      <c r="AX834" s="36"/>
      <c r="AY834" s="36"/>
    </row>
    <row r="835" spans="1:51" s="7" customFormat="1" x14ac:dyDescent="0.25">
      <c r="A835" s="8"/>
      <c r="E835" s="8"/>
      <c r="I835" s="9"/>
      <c r="J835" s="9"/>
      <c r="L835" s="9"/>
      <c r="N835" s="9"/>
      <c r="P835" s="9"/>
      <c r="R835" s="10"/>
      <c r="S835" s="10"/>
      <c r="T835" s="10"/>
      <c r="U835" s="10"/>
      <c r="V835" s="10"/>
      <c r="AA835" s="10"/>
      <c r="AD835" s="10"/>
      <c r="AH835" s="8"/>
      <c r="AI835"/>
      <c r="AO835" s="57"/>
      <c r="AP835"/>
      <c r="AQ835" s="54"/>
      <c r="AR835" s="54"/>
      <c r="AT835"/>
      <c r="AU835" s="36"/>
      <c r="AV835" s="36"/>
      <c r="AW835" s="36"/>
      <c r="AX835" s="36"/>
      <c r="AY835" s="36"/>
    </row>
    <row r="836" spans="1:51" s="7" customFormat="1" x14ac:dyDescent="0.25">
      <c r="A836" s="8"/>
      <c r="E836" s="8"/>
      <c r="I836" s="9"/>
      <c r="J836" s="9"/>
      <c r="L836" s="9"/>
      <c r="N836" s="9"/>
      <c r="P836" s="9"/>
      <c r="R836" s="10"/>
      <c r="S836" s="10"/>
      <c r="T836" s="10"/>
      <c r="U836" s="10"/>
      <c r="V836" s="10"/>
      <c r="AA836" s="10"/>
      <c r="AD836" s="10"/>
      <c r="AH836" s="8"/>
      <c r="AI836"/>
      <c r="AO836" s="57"/>
      <c r="AP836"/>
      <c r="AQ836" s="54"/>
      <c r="AR836" s="54"/>
      <c r="AT836"/>
      <c r="AU836" s="36"/>
      <c r="AV836" s="36"/>
      <c r="AW836" s="36"/>
      <c r="AX836" s="36"/>
      <c r="AY836" s="36"/>
    </row>
    <row r="837" spans="1:51" s="7" customFormat="1" x14ac:dyDescent="0.25">
      <c r="A837" s="8"/>
      <c r="E837" s="8"/>
      <c r="I837" s="9"/>
      <c r="J837" s="9"/>
      <c r="L837" s="9"/>
      <c r="N837" s="9"/>
      <c r="P837" s="9"/>
      <c r="R837" s="10"/>
      <c r="S837" s="10"/>
      <c r="T837" s="10"/>
      <c r="U837" s="10"/>
      <c r="V837" s="10"/>
      <c r="AA837" s="10"/>
      <c r="AD837" s="10"/>
      <c r="AH837" s="8"/>
      <c r="AI837"/>
      <c r="AO837" s="57"/>
      <c r="AP837"/>
      <c r="AQ837" s="54"/>
      <c r="AR837" s="54"/>
      <c r="AT837"/>
      <c r="AU837" s="36"/>
      <c r="AV837" s="36"/>
      <c r="AW837" s="36"/>
      <c r="AX837" s="36"/>
      <c r="AY837" s="36"/>
    </row>
    <row r="838" spans="1:51" s="7" customFormat="1" x14ac:dyDescent="0.25">
      <c r="A838" s="8"/>
      <c r="E838" s="8"/>
      <c r="I838" s="9"/>
      <c r="J838" s="9"/>
      <c r="L838" s="9"/>
      <c r="N838" s="9"/>
      <c r="P838" s="9"/>
      <c r="R838" s="10"/>
      <c r="S838" s="10"/>
      <c r="T838" s="10"/>
      <c r="U838" s="10"/>
      <c r="V838" s="10"/>
      <c r="AA838" s="10"/>
      <c r="AD838" s="10"/>
      <c r="AH838" s="8"/>
      <c r="AI838"/>
      <c r="AO838" s="57"/>
      <c r="AP838"/>
      <c r="AQ838" s="54"/>
      <c r="AR838" s="54"/>
      <c r="AT838"/>
      <c r="AU838" s="36"/>
      <c r="AV838" s="36"/>
      <c r="AW838" s="36"/>
      <c r="AX838" s="36"/>
      <c r="AY838" s="36"/>
    </row>
    <row r="839" spans="1:51" s="7" customFormat="1" x14ac:dyDescent="0.25">
      <c r="A839" s="8"/>
      <c r="E839" s="8"/>
      <c r="I839" s="9"/>
      <c r="J839" s="9"/>
      <c r="L839" s="9"/>
      <c r="N839" s="9"/>
      <c r="P839" s="9"/>
      <c r="R839" s="10"/>
      <c r="S839" s="10"/>
      <c r="T839" s="10"/>
      <c r="U839" s="10"/>
      <c r="V839" s="10"/>
      <c r="AA839" s="10"/>
      <c r="AD839" s="10"/>
      <c r="AH839" s="8"/>
      <c r="AI839"/>
      <c r="AO839" s="57"/>
      <c r="AP839"/>
      <c r="AQ839" s="54"/>
      <c r="AR839" s="54"/>
      <c r="AT839"/>
      <c r="AU839" s="36"/>
      <c r="AV839" s="36"/>
      <c r="AW839" s="36"/>
      <c r="AX839" s="36"/>
      <c r="AY839" s="36"/>
    </row>
    <row r="840" spans="1:51" s="7" customFormat="1" x14ac:dyDescent="0.25">
      <c r="A840" s="8"/>
      <c r="E840" s="8"/>
      <c r="I840" s="9"/>
      <c r="J840" s="9"/>
      <c r="L840" s="9"/>
      <c r="N840" s="9"/>
      <c r="P840" s="9"/>
      <c r="R840" s="10"/>
      <c r="S840" s="10"/>
      <c r="T840" s="10"/>
      <c r="U840" s="10"/>
      <c r="V840" s="10"/>
      <c r="AA840" s="10"/>
      <c r="AD840" s="10"/>
      <c r="AH840" s="8"/>
      <c r="AI840"/>
      <c r="AO840" s="57"/>
      <c r="AP840"/>
      <c r="AQ840" s="54"/>
      <c r="AR840" s="54"/>
      <c r="AT840"/>
      <c r="AU840" s="36"/>
      <c r="AV840" s="36"/>
      <c r="AW840" s="36"/>
      <c r="AX840" s="36"/>
      <c r="AY840" s="36"/>
    </row>
    <row r="841" spans="1:51" s="7" customFormat="1" x14ac:dyDescent="0.25">
      <c r="A841" s="8"/>
      <c r="E841" s="8"/>
      <c r="I841" s="9"/>
      <c r="J841" s="9"/>
      <c r="L841" s="9"/>
      <c r="N841" s="9"/>
      <c r="P841" s="9"/>
      <c r="R841" s="10"/>
      <c r="S841" s="10"/>
      <c r="T841" s="10"/>
      <c r="U841" s="10"/>
      <c r="V841" s="10"/>
      <c r="AA841" s="10"/>
      <c r="AD841" s="10"/>
      <c r="AH841" s="8"/>
      <c r="AI841"/>
      <c r="AO841" s="57"/>
      <c r="AP841"/>
      <c r="AQ841" s="54"/>
      <c r="AR841" s="54"/>
      <c r="AT841"/>
      <c r="AU841" s="36"/>
      <c r="AV841" s="36"/>
      <c r="AW841" s="36"/>
      <c r="AX841" s="36"/>
      <c r="AY841" s="36"/>
    </row>
    <row r="842" spans="1:51" s="7" customFormat="1" x14ac:dyDescent="0.25">
      <c r="A842" s="8"/>
      <c r="E842" s="8"/>
      <c r="I842" s="9"/>
      <c r="J842" s="9"/>
      <c r="L842" s="9"/>
      <c r="N842" s="9"/>
      <c r="P842" s="9"/>
      <c r="R842" s="10"/>
      <c r="S842" s="10"/>
      <c r="T842" s="10"/>
      <c r="U842" s="10"/>
      <c r="V842" s="10"/>
      <c r="AA842" s="10"/>
      <c r="AD842" s="10"/>
      <c r="AH842" s="8"/>
      <c r="AI842"/>
      <c r="AO842" s="57"/>
      <c r="AP842"/>
      <c r="AQ842" s="54"/>
      <c r="AR842" s="54"/>
      <c r="AT842"/>
      <c r="AU842" s="36"/>
      <c r="AV842" s="36"/>
      <c r="AW842" s="36"/>
      <c r="AX842" s="36"/>
      <c r="AY842" s="36"/>
    </row>
    <row r="843" spans="1:51" s="7" customFormat="1" x14ac:dyDescent="0.25">
      <c r="A843" s="8"/>
      <c r="E843" s="8"/>
      <c r="I843" s="9"/>
      <c r="J843" s="9"/>
      <c r="L843" s="9"/>
      <c r="N843" s="9"/>
      <c r="P843" s="9"/>
      <c r="R843" s="10"/>
      <c r="S843" s="10"/>
      <c r="T843" s="10"/>
      <c r="U843" s="10"/>
      <c r="V843" s="10"/>
      <c r="AA843" s="10"/>
      <c r="AD843" s="10"/>
      <c r="AH843" s="8"/>
      <c r="AI843"/>
      <c r="AO843" s="57"/>
      <c r="AP843"/>
      <c r="AQ843" s="54"/>
      <c r="AR843" s="54"/>
      <c r="AT843"/>
      <c r="AU843" s="36"/>
      <c r="AV843" s="36"/>
      <c r="AW843" s="36"/>
      <c r="AX843" s="36"/>
      <c r="AY843" s="36"/>
    </row>
    <row r="844" spans="1:51" s="7" customFormat="1" x14ac:dyDescent="0.25">
      <c r="A844" s="8"/>
      <c r="E844" s="8"/>
      <c r="I844" s="9"/>
      <c r="J844" s="9"/>
      <c r="L844" s="9"/>
      <c r="N844" s="9"/>
      <c r="P844" s="9"/>
      <c r="R844" s="10"/>
      <c r="S844" s="10"/>
      <c r="T844" s="10"/>
      <c r="U844" s="10"/>
      <c r="V844" s="10"/>
      <c r="AA844" s="10"/>
      <c r="AD844" s="10"/>
      <c r="AH844" s="8"/>
      <c r="AI844"/>
      <c r="AO844" s="57"/>
      <c r="AP844"/>
      <c r="AQ844" s="54"/>
      <c r="AR844" s="54"/>
      <c r="AT844"/>
      <c r="AU844" s="36"/>
      <c r="AV844" s="36"/>
      <c r="AW844" s="36"/>
      <c r="AX844" s="36"/>
      <c r="AY844" s="36"/>
    </row>
    <row r="845" spans="1:51" s="7" customFormat="1" x14ac:dyDescent="0.25">
      <c r="A845" s="8"/>
      <c r="E845" s="8"/>
      <c r="I845" s="9"/>
      <c r="J845" s="9"/>
      <c r="L845" s="9"/>
      <c r="N845" s="9"/>
      <c r="P845" s="9"/>
      <c r="R845" s="10"/>
      <c r="S845" s="10"/>
      <c r="T845" s="10"/>
      <c r="U845" s="10"/>
      <c r="V845" s="10"/>
      <c r="AA845" s="10"/>
      <c r="AD845" s="10"/>
      <c r="AH845" s="8"/>
      <c r="AI845"/>
      <c r="AO845" s="57"/>
      <c r="AP845"/>
      <c r="AQ845" s="54"/>
      <c r="AR845" s="54"/>
      <c r="AT845"/>
      <c r="AU845" s="36"/>
      <c r="AV845" s="36"/>
      <c r="AW845" s="36"/>
      <c r="AX845" s="36"/>
      <c r="AY845" s="36"/>
    </row>
    <row r="846" spans="1:51" s="7" customFormat="1" x14ac:dyDescent="0.25">
      <c r="A846" s="8"/>
      <c r="E846" s="8"/>
      <c r="I846" s="9"/>
      <c r="J846" s="9"/>
      <c r="L846" s="9"/>
      <c r="N846" s="9"/>
      <c r="P846" s="9"/>
      <c r="R846" s="10"/>
      <c r="S846" s="10"/>
      <c r="T846" s="10"/>
      <c r="U846" s="10"/>
      <c r="V846" s="10"/>
      <c r="AA846" s="10"/>
      <c r="AD846" s="10"/>
      <c r="AH846" s="8"/>
      <c r="AI846"/>
      <c r="AO846" s="57"/>
      <c r="AP846"/>
      <c r="AQ846" s="54"/>
      <c r="AR846" s="54"/>
      <c r="AT846"/>
      <c r="AU846" s="36"/>
      <c r="AV846" s="36"/>
      <c r="AW846" s="36"/>
      <c r="AX846" s="36"/>
      <c r="AY846" s="36"/>
    </row>
    <row r="847" spans="1:51" s="7" customFormat="1" x14ac:dyDescent="0.25">
      <c r="A847" s="8"/>
      <c r="E847" s="8"/>
      <c r="I847" s="9"/>
      <c r="J847" s="9"/>
      <c r="L847" s="9"/>
      <c r="N847" s="9"/>
      <c r="P847" s="9"/>
      <c r="R847" s="10"/>
      <c r="S847" s="10"/>
      <c r="T847" s="10"/>
      <c r="U847" s="10"/>
      <c r="V847" s="10"/>
      <c r="AA847" s="10"/>
      <c r="AD847" s="10"/>
      <c r="AH847" s="8"/>
      <c r="AI847"/>
      <c r="AO847" s="57"/>
      <c r="AP847"/>
      <c r="AQ847" s="54"/>
      <c r="AR847" s="54"/>
      <c r="AT847"/>
      <c r="AU847" s="36"/>
      <c r="AV847" s="36"/>
      <c r="AW847" s="36"/>
      <c r="AX847" s="36"/>
      <c r="AY847" s="36"/>
    </row>
    <row r="848" spans="1:51" s="7" customFormat="1" x14ac:dyDescent="0.25">
      <c r="A848" s="8"/>
      <c r="E848" s="8"/>
      <c r="I848" s="9"/>
      <c r="J848" s="9"/>
      <c r="L848" s="9"/>
      <c r="N848" s="9"/>
      <c r="P848" s="9"/>
      <c r="R848" s="10"/>
      <c r="S848" s="10"/>
      <c r="T848" s="10"/>
      <c r="U848" s="10"/>
      <c r="V848" s="10"/>
      <c r="AA848" s="10"/>
      <c r="AD848" s="10"/>
      <c r="AH848" s="8"/>
      <c r="AI848"/>
      <c r="AO848" s="57"/>
      <c r="AP848"/>
      <c r="AQ848" s="54"/>
      <c r="AR848" s="54"/>
      <c r="AT848"/>
      <c r="AU848" s="36"/>
      <c r="AV848" s="36"/>
      <c r="AW848" s="36"/>
      <c r="AX848" s="36"/>
      <c r="AY848" s="36"/>
    </row>
    <row r="849" spans="1:51" s="7" customFormat="1" x14ac:dyDescent="0.25">
      <c r="A849" s="8"/>
      <c r="E849" s="8"/>
      <c r="I849" s="9"/>
      <c r="J849" s="9"/>
      <c r="L849" s="9"/>
      <c r="N849" s="9"/>
      <c r="P849" s="9"/>
      <c r="R849" s="10"/>
      <c r="S849" s="10"/>
      <c r="T849" s="10"/>
      <c r="U849" s="10"/>
      <c r="V849" s="10"/>
      <c r="AA849" s="10"/>
      <c r="AD849" s="10"/>
      <c r="AH849" s="8"/>
      <c r="AI849"/>
      <c r="AO849" s="57"/>
      <c r="AP849"/>
      <c r="AQ849" s="54"/>
      <c r="AR849" s="54"/>
      <c r="AT849"/>
      <c r="AU849" s="36"/>
      <c r="AV849" s="36"/>
      <c r="AW849" s="36"/>
      <c r="AX849" s="36"/>
      <c r="AY849" s="36"/>
    </row>
    <row r="850" spans="1:51" s="7" customFormat="1" x14ac:dyDescent="0.25">
      <c r="A850" s="8"/>
      <c r="E850" s="8"/>
      <c r="I850" s="9"/>
      <c r="J850" s="9"/>
      <c r="L850" s="9"/>
      <c r="N850" s="9"/>
      <c r="P850" s="9"/>
      <c r="R850" s="10"/>
      <c r="S850" s="10"/>
      <c r="T850" s="10"/>
      <c r="U850" s="10"/>
      <c r="V850" s="10"/>
      <c r="AA850" s="10"/>
      <c r="AD850" s="10"/>
      <c r="AH850" s="8"/>
      <c r="AI850"/>
      <c r="AO850" s="57"/>
      <c r="AP850"/>
      <c r="AQ850" s="54"/>
      <c r="AR850" s="54"/>
      <c r="AT850"/>
      <c r="AU850" s="36"/>
      <c r="AV850" s="36"/>
      <c r="AW850" s="36"/>
      <c r="AX850" s="36"/>
      <c r="AY850" s="36"/>
    </row>
    <row r="851" spans="1:51" s="7" customFormat="1" x14ac:dyDescent="0.25">
      <c r="A851" s="8"/>
      <c r="E851" s="8"/>
      <c r="I851" s="9"/>
      <c r="J851" s="9"/>
      <c r="L851" s="9"/>
      <c r="N851" s="9"/>
      <c r="P851" s="9"/>
      <c r="R851" s="10"/>
      <c r="S851" s="10"/>
      <c r="T851" s="10"/>
      <c r="U851" s="10"/>
      <c r="V851" s="10"/>
      <c r="AA851" s="10"/>
      <c r="AD851" s="10"/>
      <c r="AH851" s="8"/>
      <c r="AI851"/>
      <c r="AO851" s="57"/>
      <c r="AP851"/>
      <c r="AQ851" s="54"/>
      <c r="AR851" s="54"/>
      <c r="AT851"/>
      <c r="AU851" s="36"/>
      <c r="AV851" s="36"/>
      <c r="AW851" s="36"/>
      <c r="AX851" s="36"/>
      <c r="AY851" s="36"/>
    </row>
    <row r="852" spans="1:51" s="7" customFormat="1" x14ac:dyDescent="0.25">
      <c r="A852" s="8"/>
      <c r="E852" s="8"/>
      <c r="I852" s="9"/>
      <c r="J852" s="9"/>
      <c r="L852" s="9"/>
      <c r="N852" s="9"/>
      <c r="P852" s="9"/>
      <c r="R852" s="10"/>
      <c r="S852" s="10"/>
      <c r="T852" s="10"/>
      <c r="U852" s="10"/>
      <c r="V852" s="10"/>
      <c r="AA852" s="10"/>
      <c r="AD852" s="10"/>
      <c r="AH852" s="8"/>
      <c r="AI852"/>
      <c r="AO852" s="57"/>
      <c r="AP852"/>
      <c r="AQ852" s="54"/>
      <c r="AR852" s="54"/>
      <c r="AT852"/>
      <c r="AU852" s="36"/>
      <c r="AV852" s="36"/>
      <c r="AW852" s="36"/>
      <c r="AX852" s="36"/>
      <c r="AY852" s="36"/>
    </row>
    <row r="853" spans="1:51" s="7" customFormat="1" x14ac:dyDescent="0.25">
      <c r="A853" s="8"/>
      <c r="E853" s="8"/>
      <c r="I853" s="9"/>
      <c r="J853" s="9"/>
      <c r="L853" s="9"/>
      <c r="N853" s="9"/>
      <c r="P853" s="9"/>
      <c r="R853" s="10"/>
      <c r="S853" s="10"/>
      <c r="T853" s="10"/>
      <c r="U853" s="10"/>
      <c r="V853" s="10"/>
      <c r="AA853" s="10"/>
      <c r="AD853" s="10"/>
      <c r="AH853" s="8"/>
      <c r="AI853"/>
      <c r="AO853" s="57"/>
      <c r="AP853"/>
      <c r="AQ853" s="54"/>
      <c r="AR853" s="54"/>
      <c r="AT853"/>
      <c r="AU853" s="36"/>
      <c r="AV853" s="36"/>
      <c r="AW853" s="36"/>
      <c r="AX853" s="36"/>
      <c r="AY853" s="36"/>
    </row>
    <row r="854" spans="1:51" s="7" customFormat="1" x14ac:dyDescent="0.25">
      <c r="A854" s="8"/>
      <c r="E854" s="8"/>
      <c r="I854" s="9"/>
      <c r="J854" s="9"/>
      <c r="L854" s="9"/>
      <c r="N854" s="9"/>
      <c r="P854" s="9"/>
      <c r="R854" s="10"/>
      <c r="S854" s="10"/>
      <c r="T854" s="10"/>
      <c r="U854" s="10"/>
      <c r="V854" s="10"/>
      <c r="AA854" s="10"/>
      <c r="AD854" s="10"/>
      <c r="AH854" s="8"/>
      <c r="AI854"/>
      <c r="AO854" s="57"/>
      <c r="AP854"/>
      <c r="AQ854" s="54"/>
      <c r="AR854" s="54"/>
      <c r="AT854"/>
      <c r="AU854" s="36"/>
      <c r="AV854" s="36"/>
      <c r="AW854" s="36"/>
      <c r="AX854" s="36"/>
      <c r="AY854" s="36"/>
    </row>
    <row r="855" spans="1:51" s="7" customFormat="1" x14ac:dyDescent="0.25">
      <c r="A855" s="8"/>
      <c r="E855" s="8"/>
      <c r="I855" s="9"/>
      <c r="J855" s="9"/>
      <c r="L855" s="9"/>
      <c r="N855" s="9"/>
      <c r="P855" s="9"/>
      <c r="R855" s="10"/>
      <c r="S855" s="10"/>
      <c r="T855" s="10"/>
      <c r="U855" s="10"/>
      <c r="V855" s="10"/>
      <c r="AA855" s="10"/>
      <c r="AD855" s="10"/>
      <c r="AH855" s="8"/>
      <c r="AI855"/>
      <c r="AO855" s="57"/>
      <c r="AP855"/>
      <c r="AQ855" s="54"/>
      <c r="AR855" s="54"/>
      <c r="AT855"/>
      <c r="AU855" s="36"/>
      <c r="AV855" s="36"/>
      <c r="AW855" s="36"/>
      <c r="AX855" s="36"/>
      <c r="AY855" s="36"/>
    </row>
    <row r="856" spans="1:51" s="7" customFormat="1" x14ac:dyDescent="0.25">
      <c r="A856" s="8"/>
      <c r="E856" s="8"/>
      <c r="I856" s="9"/>
      <c r="J856" s="9"/>
      <c r="L856" s="9"/>
      <c r="N856" s="9"/>
      <c r="P856" s="9"/>
      <c r="R856" s="10"/>
      <c r="S856" s="10"/>
      <c r="T856" s="10"/>
      <c r="U856" s="10"/>
      <c r="V856" s="10"/>
      <c r="AA856" s="10"/>
      <c r="AD856" s="10"/>
      <c r="AH856" s="8"/>
      <c r="AI856"/>
      <c r="AO856" s="57"/>
      <c r="AP856"/>
      <c r="AQ856" s="54"/>
      <c r="AR856" s="54"/>
      <c r="AT856"/>
      <c r="AU856" s="36"/>
      <c r="AV856" s="36"/>
      <c r="AW856" s="36"/>
      <c r="AX856" s="36"/>
      <c r="AY856" s="36"/>
    </row>
    <row r="857" spans="1:51" s="7" customFormat="1" x14ac:dyDescent="0.25">
      <c r="A857" s="8"/>
      <c r="E857" s="8"/>
      <c r="I857" s="9"/>
      <c r="J857" s="9"/>
      <c r="L857" s="9"/>
      <c r="N857" s="9"/>
      <c r="P857" s="9"/>
      <c r="R857" s="10"/>
      <c r="S857" s="10"/>
      <c r="T857" s="10"/>
      <c r="U857" s="10"/>
      <c r="V857" s="10"/>
      <c r="AA857" s="10"/>
      <c r="AD857" s="10"/>
      <c r="AH857" s="8"/>
      <c r="AI857"/>
      <c r="AO857" s="57"/>
      <c r="AP857"/>
      <c r="AQ857" s="54"/>
      <c r="AR857" s="54"/>
      <c r="AT857"/>
      <c r="AU857" s="36"/>
      <c r="AV857" s="36"/>
      <c r="AW857" s="36"/>
      <c r="AX857" s="36"/>
      <c r="AY857" s="36"/>
    </row>
    <row r="858" spans="1:51" s="7" customFormat="1" x14ac:dyDescent="0.25">
      <c r="A858" s="8"/>
      <c r="E858" s="8"/>
      <c r="I858" s="9"/>
      <c r="J858" s="9"/>
      <c r="L858" s="9"/>
      <c r="N858" s="9"/>
      <c r="P858" s="9"/>
      <c r="R858" s="10"/>
      <c r="S858" s="10"/>
      <c r="T858" s="10"/>
      <c r="U858" s="10"/>
      <c r="V858" s="10"/>
      <c r="AA858" s="10"/>
      <c r="AD858" s="10"/>
      <c r="AH858" s="8"/>
      <c r="AI858"/>
      <c r="AO858" s="57"/>
      <c r="AP858"/>
      <c r="AQ858" s="54"/>
      <c r="AR858" s="54"/>
      <c r="AT858"/>
      <c r="AU858" s="36"/>
      <c r="AV858" s="36"/>
      <c r="AW858" s="36"/>
      <c r="AX858" s="36"/>
      <c r="AY858" s="36"/>
    </row>
    <row r="859" spans="1:51" s="7" customFormat="1" x14ac:dyDescent="0.25">
      <c r="A859" s="8"/>
      <c r="E859" s="8"/>
      <c r="I859" s="9"/>
      <c r="J859" s="9"/>
      <c r="L859" s="9"/>
      <c r="N859" s="9"/>
      <c r="P859" s="9"/>
      <c r="R859" s="10"/>
      <c r="S859" s="10"/>
      <c r="T859" s="10"/>
      <c r="U859" s="10"/>
      <c r="V859" s="10"/>
      <c r="AA859" s="10"/>
      <c r="AD859" s="10"/>
      <c r="AH859" s="8"/>
      <c r="AI859"/>
      <c r="AO859" s="57"/>
      <c r="AP859"/>
      <c r="AQ859" s="54"/>
      <c r="AR859" s="54"/>
      <c r="AT859"/>
      <c r="AU859" s="36"/>
      <c r="AV859" s="36"/>
      <c r="AW859" s="36"/>
      <c r="AX859" s="36"/>
      <c r="AY859" s="36"/>
    </row>
    <row r="860" spans="1:51" s="7" customFormat="1" x14ac:dyDescent="0.25">
      <c r="A860" s="8"/>
      <c r="E860" s="8"/>
      <c r="I860" s="9"/>
      <c r="J860" s="9"/>
      <c r="L860" s="9"/>
      <c r="N860" s="9"/>
      <c r="P860" s="9"/>
      <c r="R860" s="10"/>
      <c r="S860" s="10"/>
      <c r="T860" s="10"/>
      <c r="U860" s="10"/>
      <c r="V860" s="10"/>
      <c r="AA860" s="10"/>
      <c r="AD860" s="10"/>
      <c r="AH860" s="8"/>
      <c r="AI860"/>
      <c r="AO860" s="57"/>
      <c r="AP860"/>
      <c r="AQ860" s="54"/>
      <c r="AR860" s="54"/>
      <c r="AT860"/>
      <c r="AU860" s="36"/>
      <c r="AV860" s="36"/>
      <c r="AW860" s="36"/>
      <c r="AX860" s="36"/>
      <c r="AY860" s="36"/>
    </row>
    <row r="861" spans="1:51" s="7" customFormat="1" x14ac:dyDescent="0.25">
      <c r="A861" s="8"/>
      <c r="E861" s="8"/>
      <c r="I861" s="9"/>
      <c r="J861" s="9"/>
      <c r="L861" s="9"/>
      <c r="N861" s="9"/>
      <c r="P861" s="9"/>
      <c r="R861" s="10"/>
      <c r="S861" s="10"/>
      <c r="T861" s="10"/>
      <c r="U861" s="10"/>
      <c r="V861" s="10"/>
      <c r="AA861" s="10"/>
      <c r="AD861" s="10"/>
      <c r="AH861" s="8"/>
      <c r="AI861"/>
      <c r="AO861" s="57"/>
      <c r="AP861"/>
      <c r="AQ861" s="54"/>
      <c r="AR861" s="54"/>
      <c r="AT861"/>
      <c r="AU861" s="36"/>
      <c r="AV861" s="36"/>
      <c r="AW861" s="36"/>
      <c r="AX861" s="36"/>
      <c r="AY861" s="36"/>
    </row>
    <row r="862" spans="1:51" s="7" customFormat="1" x14ac:dyDescent="0.25">
      <c r="A862" s="8"/>
      <c r="E862" s="8"/>
      <c r="I862" s="9"/>
      <c r="J862" s="9"/>
      <c r="L862" s="9"/>
      <c r="N862" s="9"/>
      <c r="P862" s="9"/>
      <c r="R862" s="10"/>
      <c r="S862" s="10"/>
      <c r="T862" s="10"/>
      <c r="U862" s="10"/>
      <c r="V862" s="10"/>
      <c r="AA862" s="10"/>
      <c r="AD862" s="10"/>
      <c r="AH862" s="8"/>
      <c r="AI862"/>
      <c r="AO862" s="57"/>
      <c r="AP862"/>
      <c r="AQ862" s="54"/>
      <c r="AR862" s="54"/>
      <c r="AT862"/>
      <c r="AU862" s="36"/>
      <c r="AV862" s="36"/>
      <c r="AW862" s="36"/>
      <c r="AX862" s="36"/>
      <c r="AY862" s="36"/>
    </row>
    <row r="863" spans="1:51" s="7" customFormat="1" x14ac:dyDescent="0.25">
      <c r="A863" s="8"/>
      <c r="E863" s="8"/>
      <c r="I863" s="9"/>
      <c r="J863" s="9"/>
      <c r="L863" s="9"/>
      <c r="N863" s="9"/>
      <c r="P863" s="9"/>
      <c r="R863" s="10"/>
      <c r="S863" s="10"/>
      <c r="T863" s="10"/>
      <c r="U863" s="10"/>
      <c r="V863" s="10"/>
      <c r="AA863" s="10"/>
      <c r="AD863" s="10"/>
      <c r="AH863" s="8"/>
      <c r="AI863"/>
      <c r="AO863" s="57"/>
      <c r="AP863"/>
      <c r="AQ863" s="54"/>
      <c r="AR863" s="54"/>
      <c r="AT863"/>
      <c r="AU863" s="36"/>
      <c r="AV863" s="36"/>
      <c r="AW863" s="36"/>
      <c r="AX863" s="36"/>
      <c r="AY863" s="36"/>
    </row>
    <row r="864" spans="1:51" s="7" customFormat="1" x14ac:dyDescent="0.25">
      <c r="A864" s="8"/>
      <c r="E864" s="8"/>
      <c r="I864" s="9"/>
      <c r="J864" s="9"/>
      <c r="L864" s="9"/>
      <c r="N864" s="9"/>
      <c r="P864" s="9"/>
      <c r="R864" s="10"/>
      <c r="S864" s="10"/>
      <c r="T864" s="10"/>
      <c r="U864" s="10"/>
      <c r="V864" s="10"/>
      <c r="AA864" s="10"/>
      <c r="AD864" s="10"/>
      <c r="AH864" s="8"/>
      <c r="AI864"/>
      <c r="AO864" s="57"/>
      <c r="AP864"/>
      <c r="AQ864" s="54"/>
      <c r="AR864" s="54"/>
      <c r="AT864"/>
      <c r="AU864" s="36"/>
      <c r="AV864" s="36"/>
      <c r="AW864" s="36"/>
      <c r="AX864" s="36"/>
      <c r="AY864" s="36"/>
    </row>
    <row r="865" spans="1:51" s="7" customFormat="1" x14ac:dyDescent="0.25">
      <c r="A865" s="8"/>
      <c r="E865" s="8"/>
      <c r="I865" s="9"/>
      <c r="J865" s="9"/>
      <c r="L865" s="9"/>
      <c r="N865" s="9"/>
      <c r="P865" s="9"/>
      <c r="R865" s="10"/>
      <c r="S865" s="10"/>
      <c r="T865" s="10"/>
      <c r="U865" s="10"/>
      <c r="V865" s="10"/>
      <c r="AA865" s="10"/>
      <c r="AD865" s="10"/>
      <c r="AH865" s="8"/>
      <c r="AI865"/>
      <c r="AO865" s="57"/>
      <c r="AP865"/>
      <c r="AQ865" s="54"/>
      <c r="AR865" s="54"/>
      <c r="AT865"/>
      <c r="AU865" s="36"/>
      <c r="AV865" s="36"/>
      <c r="AW865" s="36"/>
      <c r="AX865" s="36"/>
      <c r="AY865" s="36"/>
    </row>
    <row r="866" spans="1:51" s="7" customFormat="1" x14ac:dyDescent="0.25">
      <c r="A866" s="8"/>
      <c r="E866" s="8"/>
      <c r="I866" s="9"/>
      <c r="J866" s="9"/>
      <c r="L866" s="9"/>
      <c r="N866" s="9"/>
      <c r="P866" s="9"/>
      <c r="R866" s="10"/>
      <c r="S866" s="10"/>
      <c r="T866" s="10"/>
      <c r="U866" s="10"/>
      <c r="V866" s="10"/>
      <c r="AA866" s="10"/>
      <c r="AD866" s="10"/>
      <c r="AH866" s="8"/>
      <c r="AI866"/>
      <c r="AO866" s="57"/>
      <c r="AP866"/>
      <c r="AQ866" s="54"/>
      <c r="AR866" s="54"/>
      <c r="AT866"/>
      <c r="AU866" s="36"/>
      <c r="AV866" s="36"/>
      <c r="AW866" s="36"/>
      <c r="AX866" s="36"/>
      <c r="AY866" s="36"/>
    </row>
    <row r="867" spans="1:51" s="7" customFormat="1" x14ac:dyDescent="0.25">
      <c r="A867" s="8"/>
      <c r="E867" s="8"/>
      <c r="I867" s="9"/>
      <c r="J867" s="9"/>
      <c r="L867" s="9"/>
      <c r="N867" s="9"/>
      <c r="P867" s="9"/>
      <c r="R867" s="10"/>
      <c r="S867" s="10"/>
      <c r="T867" s="10"/>
      <c r="U867" s="10"/>
      <c r="V867" s="10"/>
      <c r="AA867" s="10"/>
      <c r="AD867" s="10"/>
      <c r="AH867" s="8"/>
      <c r="AI867"/>
      <c r="AO867" s="57"/>
      <c r="AP867"/>
      <c r="AQ867" s="54"/>
      <c r="AR867" s="54"/>
      <c r="AT867"/>
      <c r="AU867" s="36"/>
      <c r="AV867" s="36"/>
      <c r="AW867" s="36"/>
      <c r="AX867" s="36"/>
      <c r="AY867" s="36"/>
    </row>
    <row r="868" spans="1:51" s="7" customFormat="1" x14ac:dyDescent="0.25">
      <c r="A868" s="8"/>
      <c r="E868" s="8"/>
      <c r="I868" s="9"/>
      <c r="J868" s="9"/>
      <c r="L868" s="9"/>
      <c r="N868" s="9"/>
      <c r="P868" s="9"/>
      <c r="R868" s="10"/>
      <c r="S868" s="10"/>
      <c r="T868" s="10"/>
      <c r="U868" s="10"/>
      <c r="V868" s="10"/>
      <c r="AA868" s="10"/>
      <c r="AD868" s="10"/>
      <c r="AH868" s="8"/>
      <c r="AI868"/>
      <c r="AO868" s="57"/>
      <c r="AP868"/>
      <c r="AQ868" s="54"/>
      <c r="AR868" s="54"/>
      <c r="AT868"/>
      <c r="AU868" s="36"/>
      <c r="AV868" s="36"/>
      <c r="AW868" s="36"/>
      <c r="AX868" s="36"/>
      <c r="AY868" s="36"/>
    </row>
    <row r="869" spans="1:51" s="7" customFormat="1" x14ac:dyDescent="0.25">
      <c r="A869" s="8"/>
      <c r="E869" s="8"/>
      <c r="I869" s="9"/>
      <c r="J869" s="9"/>
      <c r="L869" s="9"/>
      <c r="N869" s="9"/>
      <c r="P869" s="9"/>
      <c r="R869" s="10"/>
      <c r="S869" s="10"/>
      <c r="T869" s="10"/>
      <c r="U869" s="10"/>
      <c r="V869" s="10"/>
      <c r="AA869" s="10"/>
      <c r="AD869" s="10"/>
      <c r="AH869" s="8"/>
      <c r="AI869"/>
      <c r="AO869" s="57"/>
      <c r="AP869"/>
      <c r="AQ869" s="54"/>
      <c r="AR869" s="54"/>
      <c r="AT869"/>
      <c r="AU869" s="36"/>
      <c r="AV869" s="36"/>
      <c r="AW869" s="36"/>
      <c r="AX869" s="36"/>
      <c r="AY869" s="36"/>
    </row>
    <row r="870" spans="1:51" s="7" customFormat="1" x14ac:dyDescent="0.25">
      <c r="A870" s="8"/>
      <c r="E870" s="8"/>
      <c r="I870" s="9"/>
      <c r="J870" s="9"/>
      <c r="L870" s="9"/>
      <c r="N870" s="9"/>
      <c r="P870" s="9"/>
      <c r="R870" s="10"/>
      <c r="S870" s="10"/>
      <c r="T870" s="10"/>
      <c r="U870" s="10"/>
      <c r="V870" s="10"/>
      <c r="AA870" s="10"/>
      <c r="AD870" s="10"/>
      <c r="AH870" s="8"/>
      <c r="AI870"/>
      <c r="AO870" s="57"/>
      <c r="AP870"/>
      <c r="AQ870" s="54"/>
      <c r="AR870" s="54"/>
      <c r="AT870"/>
      <c r="AU870" s="36"/>
      <c r="AV870" s="36"/>
      <c r="AW870" s="36"/>
      <c r="AX870" s="36"/>
      <c r="AY870" s="36"/>
    </row>
    <row r="871" spans="1:51" s="7" customFormat="1" x14ac:dyDescent="0.25">
      <c r="A871" s="8"/>
      <c r="E871" s="8"/>
      <c r="I871" s="9"/>
      <c r="J871" s="9"/>
      <c r="L871" s="9"/>
      <c r="N871" s="9"/>
      <c r="P871" s="9"/>
      <c r="R871" s="10"/>
      <c r="S871" s="10"/>
      <c r="T871" s="10"/>
      <c r="U871" s="10"/>
      <c r="V871" s="10"/>
      <c r="AA871" s="10"/>
      <c r="AD871" s="10"/>
      <c r="AH871" s="8"/>
      <c r="AI871"/>
      <c r="AO871" s="57"/>
      <c r="AP871"/>
      <c r="AQ871" s="54"/>
      <c r="AR871" s="54"/>
      <c r="AT871"/>
      <c r="AU871" s="36"/>
      <c r="AV871" s="36"/>
      <c r="AW871" s="36"/>
      <c r="AX871" s="36"/>
      <c r="AY871" s="36"/>
    </row>
    <row r="872" spans="1:51" s="7" customFormat="1" x14ac:dyDescent="0.25">
      <c r="A872" s="8"/>
      <c r="E872" s="8"/>
      <c r="I872" s="9"/>
      <c r="J872" s="9"/>
      <c r="L872" s="9"/>
      <c r="N872" s="9"/>
      <c r="P872" s="9"/>
      <c r="R872" s="10"/>
      <c r="S872" s="10"/>
      <c r="T872" s="10"/>
      <c r="U872" s="10"/>
      <c r="V872" s="10"/>
      <c r="AA872" s="10"/>
      <c r="AD872" s="10"/>
      <c r="AH872" s="8"/>
      <c r="AI872"/>
      <c r="AO872" s="57"/>
      <c r="AP872"/>
      <c r="AQ872" s="54"/>
      <c r="AR872" s="54"/>
      <c r="AT872"/>
      <c r="AU872" s="36"/>
      <c r="AV872" s="36"/>
      <c r="AW872" s="36"/>
      <c r="AX872" s="36"/>
      <c r="AY872" s="36"/>
    </row>
    <row r="873" spans="1:51" s="7" customFormat="1" x14ac:dyDescent="0.25">
      <c r="A873" s="8"/>
      <c r="E873" s="8"/>
      <c r="I873" s="9"/>
      <c r="J873" s="9"/>
      <c r="L873" s="9"/>
      <c r="N873" s="9"/>
      <c r="P873" s="9"/>
      <c r="R873" s="10"/>
      <c r="S873" s="10"/>
      <c r="T873" s="10"/>
      <c r="U873" s="10"/>
      <c r="V873" s="10"/>
      <c r="AA873" s="10"/>
      <c r="AD873" s="10"/>
      <c r="AH873" s="8"/>
      <c r="AI873"/>
      <c r="AO873" s="57"/>
      <c r="AP873"/>
      <c r="AQ873" s="54"/>
      <c r="AR873" s="54"/>
      <c r="AT873"/>
      <c r="AU873" s="36"/>
      <c r="AV873" s="36"/>
      <c r="AW873" s="36"/>
      <c r="AX873" s="36"/>
      <c r="AY873" s="36"/>
    </row>
    <row r="874" spans="1:51" s="7" customFormat="1" x14ac:dyDescent="0.25">
      <c r="A874" s="8"/>
      <c r="E874" s="8"/>
      <c r="I874" s="9"/>
      <c r="J874" s="9"/>
      <c r="L874" s="9"/>
      <c r="N874" s="9"/>
      <c r="P874" s="9"/>
      <c r="R874" s="10"/>
      <c r="S874" s="10"/>
      <c r="T874" s="10"/>
      <c r="U874" s="10"/>
      <c r="V874" s="10"/>
      <c r="AA874" s="10"/>
      <c r="AD874" s="10"/>
      <c r="AH874" s="8"/>
      <c r="AI874"/>
      <c r="AO874" s="57"/>
      <c r="AP874"/>
      <c r="AQ874" s="54"/>
      <c r="AR874" s="54"/>
      <c r="AT874"/>
      <c r="AU874" s="36"/>
      <c r="AV874" s="36"/>
      <c r="AW874" s="36"/>
      <c r="AX874" s="36"/>
      <c r="AY874" s="36"/>
    </row>
    <row r="875" spans="1:51" s="7" customFormat="1" x14ac:dyDescent="0.25">
      <c r="A875" s="8"/>
      <c r="E875" s="8"/>
      <c r="I875" s="9"/>
      <c r="J875" s="9"/>
      <c r="L875" s="9"/>
      <c r="N875" s="9"/>
      <c r="P875" s="9"/>
      <c r="R875" s="10"/>
      <c r="S875" s="10"/>
      <c r="T875" s="10"/>
      <c r="U875" s="10"/>
      <c r="V875" s="10"/>
      <c r="AA875" s="10"/>
      <c r="AD875" s="10"/>
      <c r="AH875" s="8"/>
      <c r="AI875"/>
      <c r="AO875" s="57"/>
      <c r="AP875"/>
      <c r="AQ875" s="54"/>
      <c r="AR875" s="54"/>
      <c r="AT875"/>
      <c r="AU875" s="36"/>
      <c r="AV875" s="36"/>
      <c r="AW875" s="36"/>
      <c r="AX875" s="36"/>
      <c r="AY875" s="36"/>
    </row>
    <row r="876" spans="1:51" s="7" customFormat="1" x14ac:dyDescent="0.25">
      <c r="A876" s="8"/>
      <c r="E876" s="8"/>
      <c r="I876" s="9"/>
      <c r="J876" s="9"/>
      <c r="L876" s="9"/>
      <c r="N876" s="9"/>
      <c r="P876" s="9"/>
      <c r="R876" s="10"/>
      <c r="S876" s="10"/>
      <c r="T876" s="10"/>
      <c r="U876" s="10"/>
      <c r="V876" s="10"/>
      <c r="AA876" s="10"/>
      <c r="AD876" s="10"/>
      <c r="AH876" s="8"/>
      <c r="AI876"/>
      <c r="AO876" s="57"/>
      <c r="AP876"/>
      <c r="AQ876" s="54"/>
      <c r="AR876" s="54"/>
      <c r="AT876"/>
      <c r="AU876" s="36"/>
      <c r="AV876" s="36"/>
      <c r="AW876" s="36"/>
      <c r="AX876" s="36"/>
      <c r="AY876" s="36"/>
    </row>
    <row r="877" spans="1:51" s="7" customFormat="1" x14ac:dyDescent="0.25">
      <c r="A877" s="8"/>
      <c r="E877" s="8"/>
      <c r="I877" s="9"/>
      <c r="J877" s="9"/>
      <c r="L877" s="9"/>
      <c r="N877" s="9"/>
      <c r="P877" s="9"/>
      <c r="R877" s="10"/>
      <c r="S877" s="10"/>
      <c r="T877" s="10"/>
      <c r="U877" s="10"/>
      <c r="V877" s="10"/>
      <c r="AA877" s="10"/>
      <c r="AD877" s="10"/>
      <c r="AH877" s="8"/>
      <c r="AI877"/>
      <c r="AO877" s="57"/>
      <c r="AP877"/>
      <c r="AQ877" s="54"/>
      <c r="AR877" s="54"/>
      <c r="AT877"/>
      <c r="AU877" s="36"/>
      <c r="AV877" s="36"/>
      <c r="AW877" s="36"/>
      <c r="AX877" s="36"/>
      <c r="AY877" s="36"/>
    </row>
    <row r="878" spans="1:51" s="7" customFormat="1" x14ac:dyDescent="0.25">
      <c r="A878" s="8"/>
      <c r="E878" s="8"/>
      <c r="I878" s="9"/>
      <c r="J878" s="9"/>
      <c r="L878" s="9"/>
      <c r="N878" s="9"/>
      <c r="P878" s="9"/>
      <c r="R878" s="10"/>
      <c r="S878" s="10"/>
      <c r="T878" s="10"/>
      <c r="U878" s="10"/>
      <c r="V878" s="10"/>
      <c r="AA878" s="10"/>
      <c r="AD878" s="10"/>
      <c r="AH878" s="8"/>
      <c r="AI878"/>
      <c r="AO878" s="57"/>
      <c r="AP878"/>
      <c r="AQ878" s="54"/>
      <c r="AR878" s="54"/>
      <c r="AT878"/>
      <c r="AU878" s="36"/>
      <c r="AV878" s="36"/>
      <c r="AW878" s="36"/>
      <c r="AX878" s="36"/>
      <c r="AY878" s="36"/>
    </row>
    <row r="879" spans="1:51" s="7" customFormat="1" x14ac:dyDescent="0.25">
      <c r="A879" s="8"/>
      <c r="E879" s="8"/>
      <c r="I879" s="9"/>
      <c r="J879" s="9"/>
      <c r="L879" s="9"/>
      <c r="N879" s="9"/>
      <c r="P879" s="9"/>
      <c r="R879" s="10"/>
      <c r="S879" s="10"/>
      <c r="T879" s="10"/>
      <c r="U879" s="10"/>
      <c r="V879" s="10"/>
      <c r="AA879" s="10"/>
      <c r="AD879" s="10"/>
      <c r="AH879" s="8"/>
      <c r="AI879"/>
      <c r="AO879" s="57"/>
      <c r="AP879"/>
      <c r="AQ879" s="54"/>
      <c r="AR879" s="54"/>
      <c r="AT879"/>
      <c r="AU879" s="36"/>
      <c r="AV879" s="36"/>
      <c r="AW879" s="36"/>
      <c r="AX879" s="36"/>
      <c r="AY879" s="36"/>
    </row>
    <row r="880" spans="1:51" s="7" customFormat="1" x14ac:dyDescent="0.25">
      <c r="A880" s="8"/>
      <c r="E880" s="8"/>
      <c r="I880" s="9"/>
      <c r="J880" s="9"/>
      <c r="L880" s="9"/>
      <c r="N880" s="9"/>
      <c r="P880" s="9"/>
      <c r="R880" s="10"/>
      <c r="S880" s="10"/>
      <c r="T880" s="10"/>
      <c r="U880" s="10"/>
      <c r="V880" s="10"/>
      <c r="AA880" s="10"/>
      <c r="AD880" s="10"/>
      <c r="AH880" s="8"/>
      <c r="AI880"/>
      <c r="AO880" s="57"/>
      <c r="AP880"/>
      <c r="AQ880" s="54"/>
      <c r="AR880" s="54"/>
      <c r="AT880"/>
      <c r="AU880" s="36"/>
      <c r="AV880" s="36"/>
      <c r="AW880" s="36"/>
      <c r="AX880" s="36"/>
      <c r="AY880" s="36"/>
    </row>
    <row r="881" spans="1:51" s="7" customFormat="1" x14ac:dyDescent="0.25">
      <c r="A881" s="8"/>
      <c r="E881" s="8"/>
      <c r="I881" s="9"/>
      <c r="J881" s="9"/>
      <c r="L881" s="9"/>
      <c r="N881" s="9"/>
      <c r="P881" s="9"/>
      <c r="R881" s="10"/>
      <c r="S881" s="10"/>
      <c r="T881" s="10"/>
      <c r="U881" s="10"/>
      <c r="V881" s="10"/>
      <c r="AA881" s="10"/>
      <c r="AD881" s="10"/>
      <c r="AH881" s="8"/>
      <c r="AI881"/>
      <c r="AO881" s="57"/>
      <c r="AP881"/>
      <c r="AQ881" s="54"/>
      <c r="AR881" s="54"/>
      <c r="AT881"/>
      <c r="AU881" s="36"/>
      <c r="AV881" s="36"/>
      <c r="AW881" s="36"/>
      <c r="AX881" s="36"/>
      <c r="AY881" s="36"/>
    </row>
    <row r="882" spans="1:51" s="7" customFormat="1" x14ac:dyDescent="0.25">
      <c r="A882" s="8"/>
      <c r="E882" s="8"/>
      <c r="I882" s="9"/>
      <c r="J882" s="9"/>
      <c r="L882" s="9"/>
      <c r="N882" s="9"/>
      <c r="P882" s="9"/>
      <c r="R882" s="10"/>
      <c r="S882" s="10"/>
      <c r="T882" s="10"/>
      <c r="U882" s="10"/>
      <c r="V882" s="10"/>
      <c r="AA882" s="10"/>
      <c r="AD882" s="10"/>
      <c r="AH882" s="8"/>
      <c r="AI882"/>
      <c r="AO882" s="57"/>
      <c r="AP882"/>
      <c r="AQ882" s="54"/>
      <c r="AR882" s="54"/>
      <c r="AT882"/>
      <c r="AU882" s="36"/>
      <c r="AV882" s="36"/>
      <c r="AW882" s="36"/>
      <c r="AX882" s="36"/>
      <c r="AY882" s="36"/>
    </row>
    <row r="883" spans="1:51" s="7" customFormat="1" x14ac:dyDescent="0.25">
      <c r="A883" s="8"/>
      <c r="E883" s="8"/>
      <c r="I883" s="9"/>
      <c r="J883" s="9"/>
      <c r="L883" s="9"/>
      <c r="N883" s="9"/>
      <c r="P883" s="9"/>
      <c r="R883" s="10"/>
      <c r="S883" s="10"/>
      <c r="T883" s="10"/>
      <c r="U883" s="10"/>
      <c r="V883" s="10"/>
      <c r="AA883" s="10"/>
      <c r="AD883" s="10"/>
      <c r="AH883" s="8"/>
      <c r="AI883"/>
      <c r="AO883" s="57"/>
      <c r="AP883"/>
      <c r="AQ883" s="54"/>
      <c r="AR883" s="54"/>
      <c r="AT883"/>
      <c r="AU883" s="36"/>
      <c r="AV883" s="36"/>
      <c r="AW883" s="36"/>
      <c r="AX883" s="36"/>
      <c r="AY883" s="36"/>
    </row>
    <row r="884" spans="1:51" s="7" customFormat="1" x14ac:dyDescent="0.25">
      <c r="A884" s="8"/>
      <c r="E884" s="8"/>
      <c r="I884" s="9"/>
      <c r="J884" s="9"/>
      <c r="L884" s="9"/>
      <c r="N884" s="9"/>
      <c r="P884" s="9"/>
      <c r="R884" s="10"/>
      <c r="S884" s="10"/>
      <c r="T884" s="10"/>
      <c r="U884" s="10"/>
      <c r="V884" s="10"/>
      <c r="AA884" s="10"/>
      <c r="AD884" s="10"/>
      <c r="AH884" s="8"/>
      <c r="AI884"/>
      <c r="AO884" s="57"/>
      <c r="AP884"/>
      <c r="AQ884" s="54"/>
      <c r="AR884" s="54"/>
      <c r="AT884"/>
      <c r="AU884" s="36"/>
      <c r="AV884" s="36"/>
      <c r="AW884" s="36"/>
      <c r="AX884" s="36"/>
      <c r="AY884" s="36"/>
    </row>
    <row r="885" spans="1:51" s="7" customFormat="1" x14ac:dyDescent="0.25">
      <c r="A885" s="8"/>
      <c r="E885" s="8"/>
      <c r="I885" s="9"/>
      <c r="J885" s="9"/>
      <c r="L885" s="9"/>
      <c r="N885" s="9"/>
      <c r="P885" s="9"/>
      <c r="R885" s="10"/>
      <c r="S885" s="10"/>
      <c r="T885" s="10"/>
      <c r="U885" s="10"/>
      <c r="V885" s="10"/>
      <c r="AA885" s="10"/>
      <c r="AD885" s="10"/>
      <c r="AH885" s="8"/>
      <c r="AI885"/>
      <c r="AO885" s="57"/>
      <c r="AP885"/>
      <c r="AQ885" s="54"/>
      <c r="AR885" s="54"/>
      <c r="AT885"/>
      <c r="AU885" s="36"/>
      <c r="AV885" s="36"/>
      <c r="AW885" s="36"/>
      <c r="AX885" s="36"/>
      <c r="AY885" s="36"/>
    </row>
    <row r="886" spans="1:51" s="7" customFormat="1" x14ac:dyDescent="0.25">
      <c r="A886" s="8"/>
      <c r="E886" s="8"/>
      <c r="I886" s="9"/>
      <c r="J886" s="9"/>
      <c r="L886" s="9"/>
      <c r="N886" s="9"/>
      <c r="P886" s="9"/>
      <c r="R886" s="10"/>
      <c r="S886" s="10"/>
      <c r="T886" s="10"/>
      <c r="U886" s="10"/>
      <c r="V886" s="10"/>
      <c r="AA886" s="10"/>
      <c r="AD886" s="10"/>
      <c r="AH886" s="8"/>
      <c r="AI886"/>
      <c r="AO886" s="57"/>
      <c r="AP886"/>
      <c r="AQ886" s="54"/>
      <c r="AR886" s="54"/>
      <c r="AT886"/>
      <c r="AU886" s="36"/>
      <c r="AV886" s="36"/>
      <c r="AW886" s="36"/>
      <c r="AX886" s="36"/>
      <c r="AY886" s="36"/>
    </row>
    <row r="887" spans="1:51" s="7" customFormat="1" x14ac:dyDescent="0.25">
      <c r="A887" s="8"/>
      <c r="E887" s="8"/>
      <c r="I887" s="9"/>
      <c r="J887" s="9"/>
      <c r="L887" s="9"/>
      <c r="N887" s="9"/>
      <c r="P887" s="9"/>
      <c r="R887" s="10"/>
      <c r="S887" s="10"/>
      <c r="T887" s="10"/>
      <c r="U887" s="10"/>
      <c r="V887" s="10"/>
      <c r="AA887" s="10"/>
      <c r="AD887" s="10"/>
      <c r="AH887" s="8"/>
      <c r="AI887"/>
      <c r="AO887" s="57"/>
      <c r="AP887"/>
      <c r="AQ887" s="54"/>
      <c r="AR887" s="54"/>
      <c r="AT887"/>
      <c r="AU887" s="36"/>
      <c r="AV887" s="36"/>
      <c r="AW887" s="36"/>
      <c r="AX887" s="36"/>
      <c r="AY887" s="36"/>
    </row>
    <row r="888" spans="1:51" s="7" customFormat="1" x14ac:dyDescent="0.25">
      <c r="A888" s="8"/>
      <c r="E888" s="8"/>
      <c r="I888" s="9"/>
      <c r="J888" s="9"/>
      <c r="L888" s="9"/>
      <c r="N888" s="9"/>
      <c r="P888" s="9"/>
      <c r="R888" s="10"/>
      <c r="S888" s="10"/>
      <c r="T888" s="10"/>
      <c r="U888" s="10"/>
      <c r="V888" s="10"/>
      <c r="AA888" s="10"/>
      <c r="AD888" s="10"/>
      <c r="AH888" s="8"/>
      <c r="AI888"/>
      <c r="AO888" s="57"/>
      <c r="AP888"/>
      <c r="AQ888" s="54"/>
      <c r="AR888" s="54"/>
      <c r="AT888"/>
      <c r="AU888" s="36"/>
      <c r="AV888" s="36"/>
      <c r="AW888" s="36"/>
      <c r="AX888" s="36"/>
      <c r="AY888" s="36"/>
    </row>
    <row r="889" spans="1:51" s="7" customFormat="1" x14ac:dyDescent="0.25">
      <c r="A889" s="8"/>
      <c r="E889" s="8"/>
      <c r="I889" s="9"/>
      <c r="J889" s="9"/>
      <c r="L889" s="9"/>
      <c r="N889" s="9"/>
      <c r="P889" s="9"/>
      <c r="R889" s="10"/>
      <c r="S889" s="10"/>
      <c r="T889" s="10"/>
      <c r="U889" s="10"/>
      <c r="V889" s="10"/>
      <c r="AA889" s="10"/>
      <c r="AD889" s="10"/>
      <c r="AH889" s="8"/>
      <c r="AI889"/>
      <c r="AO889" s="57"/>
      <c r="AP889"/>
      <c r="AQ889" s="54"/>
      <c r="AR889" s="54"/>
      <c r="AT889"/>
      <c r="AU889" s="36"/>
      <c r="AV889" s="36"/>
      <c r="AW889" s="36"/>
      <c r="AX889" s="36"/>
      <c r="AY889" s="36"/>
    </row>
    <row r="890" spans="1:51" s="7" customFormat="1" x14ac:dyDescent="0.25">
      <c r="A890" s="8"/>
      <c r="E890" s="8"/>
      <c r="I890" s="9"/>
      <c r="J890" s="9"/>
      <c r="L890" s="9"/>
      <c r="N890" s="9"/>
      <c r="P890" s="9"/>
      <c r="R890" s="10"/>
      <c r="S890" s="10"/>
      <c r="T890" s="10"/>
      <c r="U890" s="10"/>
      <c r="V890" s="10"/>
      <c r="AA890" s="10"/>
      <c r="AD890" s="10"/>
      <c r="AH890" s="8"/>
      <c r="AI890"/>
      <c r="AO890" s="57"/>
      <c r="AP890"/>
      <c r="AQ890" s="54"/>
      <c r="AR890" s="54"/>
      <c r="AT890"/>
      <c r="AU890" s="36"/>
      <c r="AV890" s="36"/>
      <c r="AW890" s="36"/>
      <c r="AX890" s="36"/>
      <c r="AY890" s="36"/>
    </row>
    <row r="891" spans="1:51" s="7" customFormat="1" x14ac:dyDescent="0.25">
      <c r="A891" s="8"/>
      <c r="E891" s="8"/>
      <c r="I891" s="9"/>
      <c r="J891" s="9"/>
      <c r="L891" s="9"/>
      <c r="N891" s="9"/>
      <c r="P891" s="9"/>
      <c r="R891" s="10"/>
      <c r="S891" s="10"/>
      <c r="T891" s="10"/>
      <c r="U891" s="10"/>
      <c r="V891" s="10"/>
      <c r="AA891" s="10"/>
      <c r="AD891" s="10"/>
      <c r="AH891" s="8"/>
      <c r="AI891"/>
      <c r="AO891" s="57"/>
      <c r="AP891"/>
      <c r="AQ891" s="54"/>
      <c r="AR891" s="54"/>
      <c r="AT891"/>
      <c r="AU891" s="36"/>
      <c r="AV891" s="36"/>
      <c r="AW891" s="36"/>
      <c r="AX891" s="36"/>
      <c r="AY891" s="36"/>
    </row>
    <row r="892" spans="1:51" s="7" customFormat="1" x14ac:dyDescent="0.25">
      <c r="A892" s="8"/>
      <c r="E892" s="8"/>
      <c r="I892" s="9"/>
      <c r="J892" s="9"/>
      <c r="L892" s="9"/>
      <c r="N892" s="9"/>
      <c r="P892" s="9"/>
      <c r="R892" s="10"/>
      <c r="S892" s="10"/>
      <c r="T892" s="10"/>
      <c r="U892" s="10"/>
      <c r="V892" s="10"/>
      <c r="AA892" s="10"/>
      <c r="AD892" s="10"/>
      <c r="AH892" s="8"/>
      <c r="AI892"/>
      <c r="AO892" s="57"/>
      <c r="AP892"/>
      <c r="AQ892" s="54"/>
      <c r="AR892" s="54"/>
      <c r="AT892"/>
      <c r="AU892" s="36"/>
      <c r="AV892" s="36"/>
      <c r="AW892" s="36"/>
      <c r="AX892" s="36"/>
      <c r="AY892" s="36"/>
    </row>
    <row r="893" spans="1:51" s="7" customFormat="1" x14ac:dyDescent="0.25">
      <c r="A893" s="8"/>
      <c r="E893" s="8"/>
      <c r="I893" s="9"/>
      <c r="J893" s="9"/>
      <c r="L893" s="9"/>
      <c r="N893" s="9"/>
      <c r="P893" s="9"/>
      <c r="R893" s="10"/>
      <c r="S893" s="10"/>
      <c r="T893" s="10"/>
      <c r="U893" s="10"/>
      <c r="V893" s="10"/>
      <c r="AA893" s="10"/>
      <c r="AD893" s="10"/>
      <c r="AH893" s="8"/>
      <c r="AI893"/>
      <c r="AO893" s="57"/>
      <c r="AP893"/>
      <c r="AQ893" s="54"/>
      <c r="AR893" s="54"/>
      <c r="AT893"/>
      <c r="AU893" s="36"/>
      <c r="AV893" s="36"/>
      <c r="AW893" s="36"/>
      <c r="AX893" s="36"/>
      <c r="AY893" s="36"/>
    </row>
    <row r="894" spans="1:51" s="7" customFormat="1" x14ac:dyDescent="0.25">
      <c r="A894" s="8"/>
      <c r="E894" s="8"/>
      <c r="I894" s="9"/>
      <c r="J894" s="9"/>
      <c r="L894" s="9"/>
      <c r="N894" s="9"/>
      <c r="P894" s="9"/>
      <c r="R894" s="10"/>
      <c r="S894" s="10"/>
      <c r="T894" s="10"/>
      <c r="U894" s="10"/>
      <c r="V894" s="10"/>
      <c r="AA894" s="10"/>
      <c r="AD894" s="10"/>
      <c r="AH894" s="8"/>
      <c r="AI894"/>
      <c r="AO894" s="57"/>
      <c r="AP894"/>
      <c r="AQ894" s="54"/>
      <c r="AR894" s="54"/>
      <c r="AT894"/>
      <c r="AU894" s="36"/>
      <c r="AV894" s="36"/>
      <c r="AW894" s="36"/>
      <c r="AX894" s="36"/>
      <c r="AY894" s="36"/>
    </row>
    <row r="895" spans="1:51" s="7" customFormat="1" x14ac:dyDescent="0.25">
      <c r="A895" s="8"/>
      <c r="E895" s="8"/>
      <c r="I895" s="9"/>
      <c r="J895" s="9"/>
      <c r="L895" s="9"/>
      <c r="N895" s="9"/>
      <c r="P895" s="9"/>
      <c r="R895" s="10"/>
      <c r="S895" s="10"/>
      <c r="T895" s="10"/>
      <c r="U895" s="10"/>
      <c r="V895" s="10"/>
      <c r="AA895" s="10"/>
      <c r="AD895" s="10"/>
      <c r="AH895" s="8"/>
      <c r="AI895"/>
      <c r="AO895" s="57"/>
      <c r="AP895"/>
      <c r="AQ895" s="54"/>
      <c r="AR895" s="54"/>
      <c r="AT895"/>
      <c r="AU895" s="36"/>
      <c r="AV895" s="36"/>
      <c r="AW895" s="36"/>
      <c r="AX895" s="36"/>
      <c r="AY895" s="36"/>
    </row>
    <row r="896" spans="1:51" s="7" customFormat="1" x14ac:dyDescent="0.25">
      <c r="A896" s="8"/>
      <c r="E896" s="8"/>
      <c r="I896" s="9"/>
      <c r="J896" s="9"/>
      <c r="L896" s="9"/>
      <c r="N896" s="9"/>
      <c r="P896" s="9"/>
      <c r="R896" s="10"/>
      <c r="S896" s="10"/>
      <c r="T896" s="10"/>
      <c r="U896" s="10"/>
      <c r="V896" s="10"/>
      <c r="AA896" s="10"/>
      <c r="AD896" s="10"/>
      <c r="AH896" s="8"/>
      <c r="AI896"/>
      <c r="AO896" s="57"/>
      <c r="AP896"/>
      <c r="AQ896" s="54"/>
      <c r="AR896" s="54"/>
      <c r="AT896"/>
      <c r="AU896" s="36"/>
      <c r="AV896" s="36"/>
      <c r="AW896" s="36"/>
      <c r="AX896" s="36"/>
      <c r="AY896" s="36"/>
    </row>
    <row r="897" spans="1:51" s="7" customFormat="1" x14ac:dyDescent="0.25">
      <c r="A897" s="8"/>
      <c r="E897" s="8"/>
      <c r="I897" s="9"/>
      <c r="J897" s="9"/>
      <c r="L897" s="9"/>
      <c r="N897" s="9"/>
      <c r="P897" s="9"/>
      <c r="R897" s="10"/>
      <c r="S897" s="10"/>
      <c r="T897" s="10"/>
      <c r="U897" s="10"/>
      <c r="V897" s="10"/>
      <c r="AA897" s="10"/>
      <c r="AD897" s="10"/>
      <c r="AH897" s="8"/>
      <c r="AI897"/>
      <c r="AO897" s="57"/>
      <c r="AP897"/>
      <c r="AQ897" s="54"/>
      <c r="AR897" s="54"/>
      <c r="AT897"/>
      <c r="AU897" s="36"/>
      <c r="AV897" s="36"/>
      <c r="AW897" s="36"/>
      <c r="AX897" s="36"/>
      <c r="AY897" s="36"/>
    </row>
    <row r="898" spans="1:51" s="7" customFormat="1" x14ac:dyDescent="0.25">
      <c r="A898" s="8"/>
      <c r="E898" s="8"/>
      <c r="I898" s="9"/>
      <c r="J898" s="9"/>
      <c r="L898" s="9"/>
      <c r="N898" s="9"/>
      <c r="P898" s="9"/>
      <c r="R898" s="10"/>
      <c r="S898" s="10"/>
      <c r="T898" s="10"/>
      <c r="U898" s="10"/>
      <c r="V898" s="10"/>
      <c r="AA898" s="10"/>
      <c r="AD898" s="10"/>
      <c r="AH898" s="8"/>
      <c r="AI898"/>
      <c r="AO898" s="57"/>
      <c r="AP898"/>
      <c r="AQ898" s="54"/>
      <c r="AR898" s="54"/>
      <c r="AT898"/>
      <c r="AU898" s="36"/>
      <c r="AV898" s="36"/>
      <c r="AW898" s="36"/>
      <c r="AX898" s="36"/>
      <c r="AY898" s="36"/>
    </row>
    <row r="899" spans="1:51" s="7" customFormat="1" x14ac:dyDescent="0.25">
      <c r="A899" s="8"/>
      <c r="E899" s="8"/>
      <c r="I899" s="9"/>
      <c r="J899" s="9"/>
      <c r="L899" s="9"/>
      <c r="N899" s="9"/>
      <c r="P899" s="9"/>
      <c r="R899" s="10"/>
      <c r="S899" s="10"/>
      <c r="T899" s="10"/>
      <c r="U899" s="10"/>
      <c r="V899" s="10"/>
      <c r="AA899" s="10"/>
      <c r="AD899" s="10"/>
      <c r="AH899" s="8"/>
      <c r="AI899"/>
      <c r="AO899" s="57"/>
      <c r="AP899"/>
      <c r="AQ899" s="54"/>
      <c r="AR899" s="54"/>
      <c r="AT899"/>
      <c r="AU899" s="36"/>
      <c r="AV899" s="36"/>
      <c r="AW899" s="36"/>
      <c r="AX899" s="36"/>
      <c r="AY899" s="36"/>
    </row>
    <row r="900" spans="1:51" s="7" customFormat="1" x14ac:dyDescent="0.25">
      <c r="A900" s="8"/>
      <c r="E900" s="8"/>
      <c r="I900" s="9"/>
      <c r="J900" s="9"/>
      <c r="L900" s="9"/>
      <c r="N900" s="9"/>
      <c r="P900" s="9"/>
      <c r="R900" s="10"/>
      <c r="S900" s="10"/>
      <c r="T900" s="10"/>
      <c r="U900" s="10"/>
      <c r="V900" s="10"/>
      <c r="AA900" s="10"/>
      <c r="AD900" s="10"/>
      <c r="AH900" s="8"/>
      <c r="AI900"/>
      <c r="AO900" s="57"/>
      <c r="AP900"/>
      <c r="AQ900" s="54"/>
      <c r="AR900" s="54"/>
      <c r="AT900"/>
      <c r="AU900" s="36"/>
      <c r="AV900" s="36"/>
      <c r="AW900" s="36"/>
      <c r="AX900" s="36"/>
      <c r="AY900" s="36"/>
    </row>
    <row r="901" spans="1:51" s="7" customFormat="1" x14ac:dyDescent="0.25">
      <c r="A901" s="8"/>
      <c r="E901" s="8"/>
      <c r="I901" s="9"/>
      <c r="J901" s="9"/>
      <c r="L901" s="9"/>
      <c r="N901" s="9"/>
      <c r="P901" s="9"/>
      <c r="R901" s="10"/>
      <c r="S901" s="10"/>
      <c r="T901" s="10"/>
      <c r="U901" s="10"/>
      <c r="V901" s="10"/>
      <c r="AA901" s="10"/>
      <c r="AD901" s="10"/>
      <c r="AH901" s="8"/>
      <c r="AI901"/>
      <c r="AO901" s="57"/>
      <c r="AP901"/>
      <c r="AQ901" s="54"/>
      <c r="AR901" s="54"/>
      <c r="AT901"/>
      <c r="AU901" s="36"/>
      <c r="AV901" s="36"/>
      <c r="AW901" s="36"/>
      <c r="AX901" s="36"/>
      <c r="AY901" s="36"/>
    </row>
    <row r="902" spans="1:51" s="7" customFormat="1" x14ac:dyDescent="0.25">
      <c r="A902" s="8"/>
      <c r="E902" s="8"/>
      <c r="I902" s="9"/>
      <c r="J902" s="9"/>
      <c r="L902" s="9"/>
      <c r="N902" s="9"/>
      <c r="P902" s="9"/>
      <c r="R902" s="10"/>
      <c r="S902" s="10"/>
      <c r="T902" s="10"/>
      <c r="U902" s="10"/>
      <c r="V902" s="10"/>
      <c r="AA902" s="10"/>
      <c r="AD902" s="10"/>
      <c r="AH902" s="8"/>
      <c r="AI902"/>
      <c r="AO902" s="57"/>
      <c r="AP902"/>
      <c r="AQ902" s="54"/>
      <c r="AR902" s="54"/>
      <c r="AT902"/>
      <c r="AU902" s="36"/>
      <c r="AV902" s="36"/>
      <c r="AW902" s="36"/>
      <c r="AX902" s="36"/>
      <c r="AY902" s="36"/>
    </row>
    <row r="903" spans="1:51" s="7" customFormat="1" x14ac:dyDescent="0.25">
      <c r="A903" s="8"/>
      <c r="E903" s="8"/>
      <c r="I903" s="9"/>
      <c r="J903" s="9"/>
      <c r="L903" s="9"/>
      <c r="N903" s="9"/>
      <c r="P903" s="9"/>
      <c r="R903" s="10"/>
      <c r="S903" s="10"/>
      <c r="T903" s="10"/>
      <c r="U903" s="10"/>
      <c r="V903" s="10"/>
      <c r="AA903" s="10"/>
      <c r="AD903" s="10"/>
      <c r="AH903" s="8"/>
      <c r="AI903"/>
      <c r="AO903" s="57"/>
      <c r="AP903"/>
      <c r="AQ903" s="54"/>
      <c r="AR903" s="54"/>
      <c r="AT903"/>
      <c r="AU903" s="36"/>
      <c r="AV903" s="36"/>
      <c r="AW903" s="36"/>
      <c r="AX903" s="36"/>
      <c r="AY903" s="36"/>
    </row>
    <row r="904" spans="1:51" s="7" customFormat="1" x14ac:dyDescent="0.25">
      <c r="A904" s="8"/>
      <c r="E904" s="8"/>
      <c r="I904" s="9"/>
      <c r="J904" s="9"/>
      <c r="L904" s="9"/>
      <c r="N904" s="9"/>
      <c r="P904" s="9"/>
      <c r="R904" s="10"/>
      <c r="S904" s="10"/>
      <c r="T904" s="10"/>
      <c r="U904" s="10"/>
      <c r="V904" s="10"/>
      <c r="AA904" s="10"/>
      <c r="AD904" s="10"/>
      <c r="AH904" s="8"/>
      <c r="AI904"/>
      <c r="AO904" s="57"/>
      <c r="AP904"/>
      <c r="AQ904" s="54"/>
      <c r="AR904" s="54"/>
      <c r="AT904"/>
      <c r="AU904" s="36"/>
      <c r="AV904" s="36"/>
      <c r="AW904" s="36"/>
      <c r="AX904" s="36"/>
      <c r="AY904" s="36"/>
    </row>
    <row r="905" spans="1:51" s="7" customFormat="1" x14ac:dyDescent="0.25">
      <c r="A905" s="8"/>
      <c r="E905" s="8"/>
      <c r="I905" s="9"/>
      <c r="J905" s="9"/>
      <c r="L905" s="9"/>
      <c r="N905" s="9"/>
      <c r="P905" s="9"/>
      <c r="R905" s="10"/>
      <c r="S905" s="10"/>
      <c r="T905" s="10"/>
      <c r="U905" s="10"/>
      <c r="V905" s="10"/>
      <c r="AA905" s="10"/>
      <c r="AD905" s="10"/>
      <c r="AH905" s="8"/>
      <c r="AI905"/>
      <c r="AO905" s="57"/>
      <c r="AP905"/>
      <c r="AQ905" s="54"/>
      <c r="AR905" s="54"/>
      <c r="AT905"/>
      <c r="AU905" s="36"/>
      <c r="AV905" s="36"/>
      <c r="AW905" s="36"/>
      <c r="AX905" s="36"/>
      <c r="AY905" s="36"/>
    </row>
    <row r="906" spans="1:51" s="7" customFormat="1" x14ac:dyDescent="0.25">
      <c r="A906" s="8"/>
      <c r="E906" s="8"/>
      <c r="I906" s="9"/>
      <c r="J906" s="9"/>
      <c r="L906" s="9"/>
      <c r="N906" s="9"/>
      <c r="P906" s="9"/>
      <c r="R906" s="10"/>
      <c r="S906" s="10"/>
      <c r="T906" s="10"/>
      <c r="U906" s="10"/>
      <c r="V906" s="10"/>
      <c r="AA906" s="10"/>
      <c r="AD906" s="10"/>
      <c r="AH906" s="8"/>
      <c r="AI906"/>
      <c r="AO906" s="57"/>
      <c r="AP906"/>
      <c r="AQ906" s="54"/>
      <c r="AR906" s="54"/>
      <c r="AT906"/>
      <c r="AU906" s="36"/>
      <c r="AV906" s="36"/>
      <c r="AW906" s="36"/>
      <c r="AX906" s="36"/>
      <c r="AY906" s="36"/>
    </row>
    <row r="907" spans="1:51" s="7" customFormat="1" x14ac:dyDescent="0.25">
      <c r="A907" s="8"/>
      <c r="E907" s="8"/>
      <c r="I907" s="9"/>
      <c r="J907" s="9"/>
      <c r="L907" s="9"/>
      <c r="N907" s="9"/>
      <c r="P907" s="9"/>
      <c r="R907" s="10"/>
      <c r="S907" s="10"/>
      <c r="T907" s="10"/>
      <c r="U907" s="10"/>
      <c r="V907" s="10"/>
      <c r="AA907" s="10"/>
      <c r="AD907" s="10"/>
      <c r="AH907" s="8"/>
      <c r="AI907"/>
      <c r="AO907" s="57"/>
      <c r="AP907"/>
      <c r="AQ907" s="54"/>
      <c r="AR907" s="54"/>
      <c r="AT907"/>
      <c r="AU907" s="36"/>
      <c r="AV907" s="36"/>
      <c r="AW907" s="36"/>
      <c r="AX907" s="36"/>
      <c r="AY907" s="36"/>
    </row>
    <row r="908" spans="1:51" s="7" customFormat="1" x14ac:dyDescent="0.25">
      <c r="A908" s="8"/>
      <c r="E908" s="8"/>
      <c r="I908" s="9"/>
      <c r="J908" s="9"/>
      <c r="L908" s="9"/>
      <c r="N908" s="9"/>
      <c r="P908" s="9"/>
      <c r="R908" s="10"/>
      <c r="S908" s="10"/>
      <c r="T908" s="10"/>
      <c r="U908" s="10"/>
      <c r="V908" s="10"/>
      <c r="AA908" s="10"/>
      <c r="AD908" s="10"/>
      <c r="AH908" s="8"/>
      <c r="AI908"/>
      <c r="AO908" s="57"/>
      <c r="AP908"/>
      <c r="AQ908" s="54"/>
      <c r="AR908" s="54"/>
      <c r="AT908"/>
      <c r="AU908" s="36"/>
      <c r="AV908" s="36"/>
      <c r="AW908" s="36"/>
      <c r="AX908" s="36"/>
      <c r="AY908" s="36"/>
    </row>
    <row r="909" spans="1:51" s="7" customFormat="1" x14ac:dyDescent="0.25">
      <c r="A909" s="8"/>
      <c r="E909" s="8"/>
      <c r="I909" s="9"/>
      <c r="J909" s="9"/>
      <c r="L909" s="9"/>
      <c r="N909" s="9"/>
      <c r="P909" s="9"/>
      <c r="R909" s="10"/>
      <c r="S909" s="10"/>
      <c r="T909" s="10"/>
      <c r="U909" s="10"/>
      <c r="V909" s="10"/>
      <c r="AA909" s="10"/>
      <c r="AD909" s="10"/>
      <c r="AH909" s="8"/>
      <c r="AI909"/>
      <c r="AO909" s="57"/>
      <c r="AP909"/>
      <c r="AQ909" s="54"/>
      <c r="AR909" s="54"/>
      <c r="AT909"/>
      <c r="AU909" s="36"/>
      <c r="AV909" s="36"/>
      <c r="AW909" s="36"/>
      <c r="AX909" s="36"/>
      <c r="AY909" s="36"/>
    </row>
    <row r="910" spans="1:51" s="7" customFormat="1" x14ac:dyDescent="0.25">
      <c r="A910" s="8"/>
      <c r="E910" s="8"/>
      <c r="I910" s="9"/>
      <c r="J910" s="9"/>
      <c r="L910" s="9"/>
      <c r="N910" s="9"/>
      <c r="P910" s="9"/>
      <c r="R910" s="10"/>
      <c r="S910" s="10"/>
      <c r="T910" s="10"/>
      <c r="U910" s="10"/>
      <c r="V910" s="10"/>
      <c r="AA910" s="10"/>
      <c r="AD910" s="10"/>
      <c r="AH910" s="8"/>
      <c r="AI910"/>
      <c r="AO910" s="57"/>
      <c r="AP910"/>
      <c r="AQ910" s="54"/>
      <c r="AR910" s="54"/>
      <c r="AT910"/>
      <c r="AU910" s="36"/>
      <c r="AV910" s="36"/>
      <c r="AW910" s="36"/>
      <c r="AX910" s="36"/>
      <c r="AY910" s="36"/>
    </row>
    <row r="911" spans="1:51" s="7" customFormat="1" x14ac:dyDescent="0.25">
      <c r="A911" s="8"/>
      <c r="E911" s="8"/>
      <c r="I911" s="9"/>
      <c r="J911" s="9"/>
      <c r="L911" s="9"/>
      <c r="N911" s="9"/>
      <c r="P911" s="9"/>
      <c r="R911" s="10"/>
      <c r="S911" s="10"/>
      <c r="T911" s="10"/>
      <c r="U911" s="10"/>
      <c r="V911" s="10"/>
      <c r="AA911" s="10"/>
      <c r="AD911" s="10"/>
      <c r="AH911" s="8"/>
      <c r="AI911"/>
      <c r="AO911" s="57"/>
      <c r="AP911"/>
      <c r="AQ911" s="54"/>
      <c r="AR911" s="54"/>
      <c r="AT911"/>
      <c r="AU911" s="36"/>
      <c r="AV911" s="36"/>
      <c r="AW911" s="36"/>
      <c r="AX911" s="36"/>
      <c r="AY911" s="36"/>
    </row>
    <row r="912" spans="1:51" s="7" customFormat="1" x14ac:dyDescent="0.25">
      <c r="A912" s="8"/>
      <c r="E912" s="8"/>
      <c r="I912" s="9"/>
      <c r="J912" s="9"/>
      <c r="L912" s="9"/>
      <c r="N912" s="9"/>
      <c r="P912" s="9"/>
      <c r="R912" s="10"/>
      <c r="S912" s="10"/>
      <c r="T912" s="10"/>
      <c r="U912" s="10"/>
      <c r="V912" s="10"/>
      <c r="AA912" s="10"/>
      <c r="AD912" s="10"/>
      <c r="AH912" s="8"/>
      <c r="AI912"/>
      <c r="AO912" s="57"/>
      <c r="AP912"/>
      <c r="AQ912" s="54"/>
      <c r="AR912" s="54"/>
      <c r="AT912"/>
      <c r="AU912" s="36"/>
      <c r="AV912" s="36"/>
      <c r="AW912" s="36"/>
      <c r="AX912" s="36"/>
      <c r="AY912" s="36"/>
    </row>
    <row r="913" spans="1:51" s="7" customFormat="1" x14ac:dyDescent="0.25">
      <c r="A913" s="8"/>
      <c r="E913" s="8"/>
      <c r="I913" s="9"/>
      <c r="J913" s="9"/>
      <c r="L913" s="9"/>
      <c r="N913" s="9"/>
      <c r="P913" s="9"/>
      <c r="R913" s="10"/>
      <c r="S913" s="10"/>
      <c r="T913" s="10"/>
      <c r="U913" s="10"/>
      <c r="V913" s="10"/>
      <c r="AA913" s="10"/>
      <c r="AD913" s="10"/>
      <c r="AH913" s="8"/>
      <c r="AI913"/>
      <c r="AO913" s="57"/>
      <c r="AP913"/>
      <c r="AQ913" s="54"/>
      <c r="AR913" s="54"/>
      <c r="AT913"/>
      <c r="AU913" s="36"/>
      <c r="AV913" s="36"/>
      <c r="AW913" s="36"/>
      <c r="AX913" s="36"/>
      <c r="AY913" s="36"/>
    </row>
    <row r="914" spans="1:51" s="7" customFormat="1" x14ac:dyDescent="0.25">
      <c r="A914" s="8"/>
      <c r="E914" s="8"/>
      <c r="I914" s="9"/>
      <c r="J914" s="9"/>
      <c r="L914" s="9"/>
      <c r="N914" s="9"/>
      <c r="P914" s="9"/>
      <c r="R914" s="10"/>
      <c r="S914" s="10"/>
      <c r="T914" s="10"/>
      <c r="U914" s="10"/>
      <c r="V914" s="10"/>
      <c r="AA914" s="10"/>
      <c r="AD914" s="10"/>
      <c r="AH914" s="8"/>
      <c r="AI914"/>
      <c r="AO914" s="57"/>
      <c r="AP914"/>
      <c r="AQ914" s="54"/>
      <c r="AR914" s="54"/>
      <c r="AT914"/>
      <c r="AU914" s="36"/>
      <c r="AV914" s="36"/>
      <c r="AW914" s="36"/>
      <c r="AX914" s="36"/>
      <c r="AY914" s="36"/>
    </row>
    <row r="915" spans="1:51" s="7" customFormat="1" x14ac:dyDescent="0.25">
      <c r="A915" s="8"/>
      <c r="E915" s="8"/>
      <c r="I915" s="9"/>
      <c r="J915" s="9"/>
      <c r="L915" s="9"/>
      <c r="N915" s="9"/>
      <c r="P915" s="9"/>
      <c r="R915" s="10"/>
      <c r="S915" s="10"/>
      <c r="T915" s="10"/>
      <c r="U915" s="10"/>
      <c r="V915" s="10"/>
      <c r="AA915" s="10"/>
      <c r="AD915" s="10"/>
      <c r="AH915" s="8"/>
      <c r="AI915"/>
      <c r="AO915" s="57"/>
      <c r="AP915"/>
      <c r="AQ915" s="54"/>
      <c r="AR915" s="54"/>
      <c r="AT915"/>
      <c r="AU915" s="36"/>
      <c r="AV915" s="36"/>
      <c r="AW915" s="36"/>
      <c r="AX915" s="36"/>
      <c r="AY915" s="36"/>
    </row>
    <row r="916" spans="1:51" s="7" customFormat="1" x14ac:dyDescent="0.25">
      <c r="A916" s="8"/>
      <c r="E916" s="8"/>
      <c r="I916" s="9"/>
      <c r="J916" s="9"/>
      <c r="L916" s="9"/>
      <c r="N916" s="9"/>
      <c r="P916" s="9"/>
      <c r="R916" s="10"/>
      <c r="S916" s="10"/>
      <c r="T916" s="10"/>
      <c r="U916" s="10"/>
      <c r="V916" s="10"/>
      <c r="AA916" s="10"/>
      <c r="AD916" s="10"/>
      <c r="AH916" s="8"/>
      <c r="AI916"/>
      <c r="AO916" s="57"/>
      <c r="AP916"/>
      <c r="AQ916" s="54"/>
      <c r="AR916" s="54"/>
      <c r="AT916"/>
      <c r="AU916" s="36"/>
      <c r="AV916" s="36"/>
      <c r="AW916" s="36"/>
      <c r="AX916" s="36"/>
      <c r="AY916" s="36"/>
    </row>
    <row r="917" spans="1:51" s="7" customFormat="1" x14ac:dyDescent="0.25">
      <c r="A917" s="8"/>
      <c r="E917" s="8"/>
      <c r="I917" s="9"/>
      <c r="J917" s="9"/>
      <c r="L917" s="9"/>
      <c r="N917" s="9"/>
      <c r="P917" s="9"/>
      <c r="R917" s="10"/>
      <c r="S917" s="10"/>
      <c r="T917" s="10"/>
      <c r="U917" s="10"/>
      <c r="V917" s="10"/>
      <c r="AA917" s="10"/>
      <c r="AD917" s="10"/>
      <c r="AH917" s="8"/>
      <c r="AI917"/>
      <c r="AO917" s="57"/>
      <c r="AP917"/>
      <c r="AQ917" s="54"/>
      <c r="AR917" s="54"/>
      <c r="AT917"/>
      <c r="AU917" s="36"/>
      <c r="AV917" s="36"/>
      <c r="AW917" s="36"/>
      <c r="AX917" s="36"/>
      <c r="AY917" s="36"/>
    </row>
    <row r="918" spans="1:51" s="7" customFormat="1" x14ac:dyDescent="0.25">
      <c r="A918" s="8"/>
      <c r="E918" s="8"/>
      <c r="I918" s="9"/>
      <c r="J918" s="9"/>
      <c r="L918" s="9"/>
      <c r="N918" s="9"/>
      <c r="P918" s="9"/>
      <c r="R918" s="10"/>
      <c r="S918" s="10"/>
      <c r="T918" s="10"/>
      <c r="U918" s="10"/>
      <c r="V918" s="10"/>
      <c r="AA918" s="10"/>
      <c r="AD918" s="10"/>
      <c r="AH918" s="8"/>
      <c r="AI918"/>
      <c r="AO918" s="57"/>
      <c r="AP918"/>
      <c r="AQ918" s="54"/>
      <c r="AR918" s="54"/>
      <c r="AT918"/>
      <c r="AU918" s="36"/>
      <c r="AV918" s="36"/>
      <c r="AW918" s="36"/>
      <c r="AX918" s="36"/>
      <c r="AY918" s="36"/>
    </row>
    <row r="919" spans="1:51" s="7" customFormat="1" x14ac:dyDescent="0.25">
      <c r="A919" s="8"/>
      <c r="E919" s="8"/>
      <c r="I919" s="9"/>
      <c r="J919" s="9"/>
      <c r="L919" s="9"/>
      <c r="N919" s="9"/>
      <c r="P919" s="9"/>
      <c r="R919" s="10"/>
      <c r="S919" s="10"/>
      <c r="T919" s="10"/>
      <c r="U919" s="10"/>
      <c r="V919" s="10"/>
      <c r="AA919" s="10"/>
      <c r="AD919" s="10"/>
      <c r="AH919" s="8"/>
      <c r="AI919"/>
      <c r="AO919" s="57"/>
      <c r="AP919"/>
      <c r="AQ919" s="54"/>
      <c r="AR919" s="54"/>
      <c r="AT919"/>
      <c r="AU919" s="36"/>
      <c r="AV919" s="36"/>
      <c r="AW919" s="36"/>
      <c r="AX919" s="36"/>
      <c r="AY919" s="36"/>
    </row>
    <row r="920" spans="1:51" s="7" customFormat="1" x14ac:dyDescent="0.25">
      <c r="A920" s="8"/>
      <c r="E920" s="8"/>
      <c r="I920" s="9"/>
      <c r="J920" s="9"/>
      <c r="L920" s="9"/>
      <c r="N920" s="9"/>
      <c r="P920" s="9"/>
      <c r="R920" s="10"/>
      <c r="S920" s="10"/>
      <c r="T920" s="10"/>
      <c r="U920" s="10"/>
      <c r="V920" s="10"/>
      <c r="AA920" s="10"/>
      <c r="AD920" s="10"/>
      <c r="AH920" s="8"/>
      <c r="AI920"/>
      <c r="AO920" s="57"/>
      <c r="AP920"/>
      <c r="AQ920" s="54"/>
      <c r="AR920" s="54"/>
      <c r="AT920"/>
      <c r="AU920" s="36"/>
      <c r="AV920" s="36"/>
      <c r="AW920" s="36"/>
      <c r="AX920" s="36"/>
      <c r="AY920" s="36"/>
    </row>
    <row r="921" spans="1:51" s="7" customFormat="1" x14ac:dyDescent="0.25">
      <c r="A921" s="8"/>
      <c r="E921" s="8"/>
      <c r="I921" s="9"/>
      <c r="J921" s="9"/>
      <c r="L921" s="9"/>
      <c r="N921" s="9"/>
      <c r="P921" s="9"/>
      <c r="R921" s="10"/>
      <c r="S921" s="10"/>
      <c r="T921" s="10"/>
      <c r="U921" s="10"/>
      <c r="V921" s="10"/>
      <c r="AA921" s="10"/>
      <c r="AD921" s="10"/>
      <c r="AH921" s="8"/>
      <c r="AI921"/>
      <c r="AO921" s="57"/>
      <c r="AP921"/>
      <c r="AQ921" s="54"/>
      <c r="AR921" s="54"/>
      <c r="AT921"/>
      <c r="AU921" s="36"/>
      <c r="AV921" s="36"/>
      <c r="AW921" s="36"/>
      <c r="AX921" s="36"/>
      <c r="AY921" s="36"/>
    </row>
    <row r="922" spans="1:51" s="7" customFormat="1" x14ac:dyDescent="0.25">
      <c r="A922" s="8"/>
      <c r="E922" s="8"/>
      <c r="I922" s="9"/>
      <c r="J922" s="9"/>
      <c r="L922" s="9"/>
      <c r="N922" s="9"/>
      <c r="P922" s="9"/>
      <c r="R922" s="10"/>
      <c r="S922" s="10"/>
      <c r="T922" s="10"/>
      <c r="U922" s="10"/>
      <c r="V922" s="10"/>
      <c r="AA922" s="10"/>
      <c r="AD922" s="10"/>
      <c r="AH922" s="8"/>
      <c r="AI922"/>
      <c r="AO922" s="57"/>
      <c r="AP922"/>
      <c r="AQ922" s="54"/>
      <c r="AR922" s="54"/>
      <c r="AT922"/>
      <c r="AU922" s="36"/>
      <c r="AV922" s="36"/>
      <c r="AW922" s="36"/>
      <c r="AX922" s="36"/>
      <c r="AY922" s="36"/>
    </row>
    <row r="923" spans="1:51" s="7" customFormat="1" x14ac:dyDescent="0.25">
      <c r="A923" s="8"/>
      <c r="E923" s="8"/>
      <c r="I923" s="9"/>
      <c r="J923" s="9"/>
      <c r="L923" s="9"/>
      <c r="N923" s="9"/>
      <c r="P923" s="9"/>
      <c r="R923" s="10"/>
      <c r="S923" s="10"/>
      <c r="T923" s="10"/>
      <c r="U923" s="10"/>
      <c r="V923" s="10"/>
      <c r="AA923" s="10"/>
      <c r="AD923" s="10"/>
      <c r="AH923" s="8"/>
      <c r="AI923"/>
      <c r="AO923" s="57"/>
      <c r="AP923"/>
      <c r="AQ923" s="54"/>
      <c r="AR923" s="54"/>
      <c r="AT923"/>
      <c r="AU923" s="36"/>
      <c r="AV923" s="36"/>
      <c r="AW923" s="36"/>
      <c r="AX923" s="36"/>
      <c r="AY923" s="36"/>
    </row>
    <row r="924" spans="1:51" s="7" customFormat="1" x14ac:dyDescent="0.25">
      <c r="A924" s="8"/>
      <c r="E924" s="8"/>
      <c r="I924" s="9"/>
      <c r="J924" s="9"/>
      <c r="L924" s="9"/>
      <c r="N924" s="9"/>
      <c r="P924" s="9"/>
      <c r="R924" s="10"/>
      <c r="S924" s="10"/>
      <c r="T924" s="10"/>
      <c r="U924" s="10"/>
      <c r="V924" s="10"/>
      <c r="AA924" s="10"/>
      <c r="AD924" s="10"/>
      <c r="AH924" s="8"/>
      <c r="AI924"/>
      <c r="AO924" s="57"/>
      <c r="AP924"/>
      <c r="AQ924" s="54"/>
      <c r="AR924" s="54"/>
      <c r="AT924"/>
      <c r="AU924" s="36"/>
      <c r="AV924" s="36"/>
      <c r="AW924" s="36"/>
      <c r="AX924" s="36"/>
      <c r="AY924" s="36"/>
    </row>
    <row r="925" spans="1:51" s="7" customFormat="1" x14ac:dyDescent="0.25">
      <c r="A925" s="8"/>
      <c r="E925" s="8"/>
      <c r="I925" s="9"/>
      <c r="J925" s="9"/>
      <c r="L925" s="9"/>
      <c r="N925" s="9"/>
      <c r="P925" s="9"/>
      <c r="R925" s="10"/>
      <c r="S925" s="10"/>
      <c r="T925" s="10"/>
      <c r="U925" s="10"/>
      <c r="V925" s="10"/>
      <c r="AA925" s="10"/>
      <c r="AD925" s="10"/>
      <c r="AH925" s="8"/>
      <c r="AI925"/>
      <c r="AO925" s="57"/>
      <c r="AP925"/>
      <c r="AQ925" s="54"/>
      <c r="AR925" s="54"/>
      <c r="AT925"/>
      <c r="AU925" s="36"/>
      <c r="AV925" s="36"/>
      <c r="AW925" s="36"/>
      <c r="AX925" s="36"/>
      <c r="AY925" s="36"/>
    </row>
    <row r="926" spans="1:51" s="7" customFormat="1" x14ac:dyDescent="0.25">
      <c r="A926" s="8"/>
      <c r="E926" s="8"/>
      <c r="I926" s="9"/>
      <c r="J926" s="9"/>
      <c r="L926" s="9"/>
      <c r="N926" s="9"/>
      <c r="P926" s="9"/>
      <c r="R926" s="10"/>
      <c r="S926" s="10"/>
      <c r="T926" s="10"/>
      <c r="U926" s="10"/>
      <c r="V926" s="10"/>
      <c r="AA926" s="10"/>
      <c r="AD926" s="10"/>
      <c r="AH926" s="8"/>
      <c r="AI926"/>
      <c r="AO926" s="57"/>
      <c r="AP926"/>
      <c r="AQ926" s="54"/>
      <c r="AR926" s="54"/>
      <c r="AT926"/>
      <c r="AU926" s="36"/>
      <c r="AV926" s="36"/>
      <c r="AW926" s="36"/>
      <c r="AX926" s="36"/>
      <c r="AY926" s="36"/>
    </row>
    <row r="927" spans="1:51" s="7" customFormat="1" x14ac:dyDescent="0.25">
      <c r="A927" s="8"/>
      <c r="E927" s="8"/>
      <c r="I927" s="9"/>
      <c r="J927" s="9"/>
      <c r="L927" s="9"/>
      <c r="N927" s="9"/>
      <c r="P927" s="9"/>
      <c r="R927" s="10"/>
      <c r="S927" s="10"/>
      <c r="T927" s="10"/>
      <c r="U927" s="10"/>
      <c r="V927" s="10"/>
      <c r="AA927" s="10"/>
      <c r="AD927" s="10"/>
      <c r="AH927" s="8"/>
      <c r="AI927"/>
      <c r="AO927" s="57"/>
      <c r="AP927"/>
      <c r="AQ927" s="54"/>
      <c r="AR927" s="54"/>
      <c r="AT927"/>
      <c r="AU927" s="36"/>
      <c r="AV927" s="36"/>
      <c r="AW927" s="36"/>
      <c r="AX927" s="36"/>
      <c r="AY927" s="36"/>
    </row>
    <row r="928" spans="1:51" s="7" customFormat="1" x14ac:dyDescent="0.25">
      <c r="A928" s="8"/>
      <c r="E928" s="8"/>
      <c r="I928" s="9"/>
      <c r="J928" s="9"/>
      <c r="L928" s="9"/>
      <c r="N928" s="9"/>
      <c r="P928" s="9"/>
      <c r="R928" s="10"/>
      <c r="S928" s="10"/>
      <c r="T928" s="10"/>
      <c r="U928" s="10"/>
      <c r="V928" s="10"/>
      <c r="AA928" s="10"/>
      <c r="AD928" s="10"/>
      <c r="AH928" s="8"/>
      <c r="AI928"/>
      <c r="AO928" s="57"/>
      <c r="AP928"/>
      <c r="AQ928" s="54"/>
      <c r="AR928" s="54"/>
      <c r="AT928"/>
      <c r="AU928" s="36"/>
      <c r="AV928" s="36"/>
      <c r="AW928" s="36"/>
      <c r="AX928" s="36"/>
      <c r="AY928" s="36"/>
    </row>
    <row r="929" spans="1:51" s="7" customFormat="1" x14ac:dyDescent="0.25">
      <c r="A929" s="8"/>
      <c r="E929" s="8"/>
      <c r="I929" s="9"/>
      <c r="J929" s="9"/>
      <c r="L929" s="9"/>
      <c r="N929" s="9"/>
      <c r="P929" s="9"/>
      <c r="R929" s="10"/>
      <c r="S929" s="10"/>
      <c r="T929" s="10"/>
      <c r="U929" s="10"/>
      <c r="V929" s="10"/>
      <c r="AA929" s="10"/>
      <c r="AD929" s="10"/>
      <c r="AH929" s="8"/>
      <c r="AI929"/>
      <c r="AO929" s="57"/>
      <c r="AP929"/>
      <c r="AQ929" s="54"/>
      <c r="AR929" s="54"/>
      <c r="AT929"/>
      <c r="AU929" s="36"/>
      <c r="AV929" s="36"/>
      <c r="AW929" s="36"/>
      <c r="AX929" s="36"/>
      <c r="AY929" s="36"/>
    </row>
    <row r="930" spans="1:51" s="7" customFormat="1" x14ac:dyDescent="0.25">
      <c r="A930" s="8"/>
      <c r="E930" s="8"/>
      <c r="I930" s="9"/>
      <c r="J930" s="9"/>
      <c r="L930" s="9"/>
      <c r="N930" s="9"/>
      <c r="P930" s="9"/>
      <c r="R930" s="10"/>
      <c r="S930" s="10"/>
      <c r="T930" s="10"/>
      <c r="U930" s="10"/>
      <c r="V930" s="10"/>
      <c r="AA930" s="10"/>
      <c r="AD930" s="10"/>
      <c r="AH930" s="8"/>
      <c r="AI930"/>
      <c r="AO930" s="57"/>
      <c r="AP930"/>
      <c r="AQ930" s="54"/>
      <c r="AR930" s="54"/>
      <c r="AT930"/>
      <c r="AU930" s="36"/>
      <c r="AV930" s="36"/>
      <c r="AW930" s="36"/>
      <c r="AX930" s="36"/>
      <c r="AY930" s="36"/>
    </row>
    <row r="931" spans="1:51" s="7" customFormat="1" x14ac:dyDescent="0.25">
      <c r="A931" s="8"/>
      <c r="E931" s="8"/>
      <c r="I931" s="9"/>
      <c r="J931" s="9"/>
      <c r="L931" s="9"/>
      <c r="N931" s="9"/>
      <c r="P931" s="9"/>
      <c r="R931" s="10"/>
      <c r="S931" s="10"/>
      <c r="T931" s="10"/>
      <c r="U931" s="10"/>
      <c r="V931" s="10"/>
      <c r="AA931" s="10"/>
      <c r="AD931" s="10"/>
      <c r="AH931" s="8"/>
      <c r="AI931"/>
      <c r="AO931" s="57"/>
      <c r="AP931"/>
      <c r="AQ931" s="54"/>
      <c r="AR931" s="54"/>
      <c r="AT931"/>
      <c r="AU931" s="36"/>
      <c r="AV931" s="36"/>
      <c r="AW931" s="36"/>
      <c r="AX931" s="36"/>
      <c r="AY931" s="36"/>
    </row>
    <row r="932" spans="1:51" s="7" customFormat="1" x14ac:dyDescent="0.25">
      <c r="A932" s="8"/>
      <c r="E932" s="8"/>
      <c r="I932" s="9"/>
      <c r="J932" s="9"/>
      <c r="L932" s="9"/>
      <c r="N932" s="9"/>
      <c r="P932" s="9"/>
      <c r="R932" s="10"/>
      <c r="S932" s="10"/>
      <c r="T932" s="10"/>
      <c r="U932" s="10"/>
      <c r="V932" s="10"/>
      <c r="AA932" s="10"/>
      <c r="AD932" s="10"/>
      <c r="AH932" s="8"/>
      <c r="AI932"/>
      <c r="AO932" s="57"/>
      <c r="AP932"/>
      <c r="AQ932" s="54"/>
      <c r="AR932" s="54"/>
      <c r="AT932"/>
      <c r="AU932" s="36"/>
      <c r="AV932" s="36"/>
      <c r="AW932" s="36"/>
      <c r="AX932" s="36"/>
      <c r="AY932" s="36"/>
    </row>
    <row r="933" spans="1:51" s="7" customFormat="1" x14ac:dyDescent="0.25">
      <c r="A933" s="8"/>
      <c r="E933" s="8"/>
      <c r="I933" s="9"/>
      <c r="J933" s="9"/>
      <c r="L933" s="9"/>
      <c r="N933" s="9"/>
      <c r="P933" s="9"/>
      <c r="R933" s="10"/>
      <c r="S933" s="10"/>
      <c r="T933" s="10"/>
      <c r="U933" s="10"/>
      <c r="V933" s="10"/>
      <c r="AA933" s="10"/>
      <c r="AD933" s="10"/>
      <c r="AH933" s="8"/>
      <c r="AI933"/>
      <c r="AO933" s="57"/>
      <c r="AP933"/>
      <c r="AQ933" s="54"/>
      <c r="AR933" s="54"/>
      <c r="AT933"/>
      <c r="AU933" s="36"/>
      <c r="AV933" s="36"/>
      <c r="AW933" s="36"/>
      <c r="AX933" s="36"/>
      <c r="AY933" s="36"/>
    </row>
    <row r="934" spans="1:51" s="7" customFormat="1" x14ac:dyDescent="0.25">
      <c r="A934" s="8"/>
      <c r="E934" s="8"/>
      <c r="I934" s="9"/>
      <c r="J934" s="9"/>
      <c r="L934" s="9"/>
      <c r="N934" s="9"/>
      <c r="P934" s="9"/>
      <c r="R934" s="10"/>
      <c r="S934" s="10"/>
      <c r="T934" s="10"/>
      <c r="U934" s="10"/>
      <c r="V934" s="10"/>
      <c r="AA934" s="10"/>
      <c r="AD934" s="10"/>
      <c r="AH934" s="8"/>
      <c r="AI934"/>
      <c r="AO934" s="57"/>
      <c r="AP934"/>
      <c r="AQ934" s="54"/>
      <c r="AR934" s="54"/>
      <c r="AT934"/>
      <c r="AU934" s="36"/>
      <c r="AV934" s="36"/>
      <c r="AW934" s="36"/>
      <c r="AX934" s="36"/>
      <c r="AY934" s="36"/>
    </row>
    <row r="935" spans="1:51" s="7" customFormat="1" x14ac:dyDescent="0.25">
      <c r="A935" s="8"/>
      <c r="E935" s="8"/>
      <c r="I935" s="9"/>
      <c r="J935" s="9"/>
      <c r="L935" s="9"/>
      <c r="N935" s="9"/>
      <c r="P935" s="9"/>
      <c r="R935" s="10"/>
      <c r="S935" s="10"/>
      <c r="T935" s="10"/>
      <c r="U935" s="10"/>
      <c r="V935" s="10"/>
      <c r="AA935" s="10"/>
      <c r="AD935" s="10"/>
      <c r="AH935" s="8"/>
      <c r="AI935"/>
      <c r="AO935" s="57"/>
      <c r="AP935"/>
      <c r="AQ935" s="54"/>
      <c r="AR935" s="54"/>
      <c r="AT935"/>
      <c r="AU935" s="36"/>
      <c r="AV935" s="36"/>
      <c r="AW935" s="36"/>
      <c r="AX935" s="36"/>
      <c r="AY935" s="36"/>
    </row>
    <row r="936" spans="1:51" s="7" customFormat="1" x14ac:dyDescent="0.25">
      <c r="A936" s="8"/>
      <c r="E936" s="8"/>
      <c r="I936" s="9"/>
      <c r="J936" s="9"/>
      <c r="L936" s="9"/>
      <c r="N936" s="9"/>
      <c r="P936" s="9"/>
      <c r="R936" s="10"/>
      <c r="S936" s="10"/>
      <c r="T936" s="10"/>
      <c r="U936" s="10"/>
      <c r="V936" s="10"/>
      <c r="AA936" s="10"/>
      <c r="AD936" s="10"/>
      <c r="AH936" s="8"/>
      <c r="AI936"/>
      <c r="AO936" s="57"/>
      <c r="AP936"/>
      <c r="AQ936" s="54"/>
      <c r="AR936" s="54"/>
      <c r="AT936"/>
      <c r="AU936" s="36"/>
      <c r="AV936" s="36"/>
      <c r="AW936" s="36"/>
      <c r="AX936" s="36"/>
      <c r="AY936" s="36"/>
    </row>
    <row r="937" spans="1:51" s="7" customFormat="1" x14ac:dyDescent="0.25">
      <c r="A937" s="8"/>
      <c r="E937" s="8"/>
      <c r="I937" s="9"/>
      <c r="J937" s="9"/>
      <c r="L937" s="9"/>
      <c r="N937" s="9"/>
      <c r="P937" s="9"/>
      <c r="R937" s="10"/>
      <c r="S937" s="10"/>
      <c r="T937" s="10"/>
      <c r="U937" s="10"/>
      <c r="V937" s="10"/>
      <c r="AA937" s="10"/>
      <c r="AD937" s="10"/>
      <c r="AH937" s="8"/>
      <c r="AI937"/>
      <c r="AO937" s="57"/>
      <c r="AP937"/>
      <c r="AQ937" s="54"/>
      <c r="AR937" s="54"/>
      <c r="AT937"/>
      <c r="AU937" s="36"/>
      <c r="AV937" s="36"/>
      <c r="AW937" s="36"/>
      <c r="AX937" s="36"/>
      <c r="AY937" s="36"/>
    </row>
    <row r="938" spans="1:51" s="7" customFormat="1" x14ac:dyDescent="0.25">
      <c r="A938" s="8"/>
      <c r="E938" s="8"/>
      <c r="I938" s="9"/>
      <c r="J938" s="9"/>
      <c r="L938" s="9"/>
      <c r="N938" s="9"/>
      <c r="P938" s="9"/>
      <c r="R938" s="10"/>
      <c r="S938" s="10"/>
      <c r="T938" s="10"/>
      <c r="U938" s="10"/>
      <c r="V938" s="10"/>
      <c r="AA938" s="10"/>
      <c r="AD938" s="10"/>
      <c r="AH938" s="8"/>
      <c r="AI938"/>
      <c r="AO938" s="57"/>
      <c r="AP938"/>
      <c r="AQ938" s="54"/>
      <c r="AR938" s="54"/>
      <c r="AT938"/>
      <c r="AU938" s="36"/>
      <c r="AV938" s="36"/>
      <c r="AW938" s="36"/>
      <c r="AX938" s="36"/>
      <c r="AY938" s="36"/>
    </row>
    <row r="939" spans="1:51" s="7" customFormat="1" x14ac:dyDescent="0.25">
      <c r="A939" s="8"/>
      <c r="E939" s="8"/>
      <c r="I939" s="9"/>
      <c r="J939" s="9"/>
      <c r="L939" s="9"/>
      <c r="N939" s="9"/>
      <c r="P939" s="9"/>
      <c r="R939" s="10"/>
      <c r="S939" s="10"/>
      <c r="T939" s="10"/>
      <c r="U939" s="10"/>
      <c r="V939" s="10"/>
      <c r="AA939" s="10"/>
      <c r="AD939" s="10"/>
      <c r="AH939" s="8"/>
      <c r="AI939"/>
      <c r="AO939" s="57"/>
      <c r="AP939"/>
      <c r="AQ939" s="54"/>
      <c r="AR939" s="54"/>
      <c r="AT939"/>
      <c r="AU939" s="36"/>
      <c r="AV939" s="36"/>
      <c r="AW939" s="36"/>
      <c r="AX939" s="36"/>
      <c r="AY939" s="36"/>
    </row>
    <row r="940" spans="1:51" s="7" customFormat="1" x14ac:dyDescent="0.25">
      <c r="A940" s="8"/>
      <c r="E940" s="8"/>
      <c r="I940" s="9"/>
      <c r="J940" s="9"/>
      <c r="L940" s="9"/>
      <c r="N940" s="9"/>
      <c r="P940" s="9"/>
      <c r="R940" s="10"/>
      <c r="S940" s="10"/>
      <c r="T940" s="10"/>
      <c r="U940" s="10"/>
      <c r="V940" s="10"/>
      <c r="AA940" s="10"/>
      <c r="AD940" s="10"/>
      <c r="AH940" s="8"/>
      <c r="AI940"/>
      <c r="AO940" s="57"/>
      <c r="AP940"/>
      <c r="AQ940" s="54"/>
      <c r="AR940" s="54"/>
      <c r="AT940"/>
      <c r="AU940" s="36"/>
      <c r="AV940" s="36"/>
      <c r="AW940" s="36"/>
      <c r="AX940" s="36"/>
      <c r="AY940" s="36"/>
    </row>
    <row r="941" spans="1:51" s="7" customFormat="1" x14ac:dyDescent="0.25">
      <c r="A941" s="8"/>
      <c r="E941" s="8"/>
      <c r="I941" s="9"/>
      <c r="J941" s="9"/>
      <c r="L941" s="9"/>
      <c r="N941" s="9"/>
      <c r="P941" s="9"/>
      <c r="R941" s="10"/>
      <c r="S941" s="10"/>
      <c r="T941" s="10"/>
      <c r="U941" s="10"/>
      <c r="V941" s="10"/>
      <c r="AA941" s="10"/>
      <c r="AD941" s="10"/>
      <c r="AH941" s="8"/>
      <c r="AI941"/>
      <c r="AO941" s="57"/>
      <c r="AP941"/>
      <c r="AQ941" s="54"/>
      <c r="AR941" s="54"/>
      <c r="AT941"/>
      <c r="AU941" s="36"/>
      <c r="AV941" s="36"/>
      <c r="AW941" s="36"/>
      <c r="AX941" s="36"/>
      <c r="AY941" s="36"/>
    </row>
    <row r="942" spans="1:51" s="7" customFormat="1" x14ac:dyDescent="0.25">
      <c r="A942" s="8"/>
      <c r="E942" s="8"/>
      <c r="I942" s="9"/>
      <c r="J942" s="9"/>
      <c r="L942" s="9"/>
      <c r="N942" s="9"/>
      <c r="P942" s="9"/>
      <c r="R942" s="10"/>
      <c r="S942" s="10"/>
      <c r="T942" s="10"/>
      <c r="U942" s="10"/>
      <c r="V942" s="10"/>
      <c r="AA942" s="10"/>
      <c r="AD942" s="10"/>
      <c r="AH942" s="8"/>
      <c r="AI942"/>
      <c r="AO942" s="57"/>
      <c r="AP942"/>
      <c r="AQ942" s="54"/>
      <c r="AR942" s="54"/>
      <c r="AT942"/>
      <c r="AU942" s="36"/>
      <c r="AV942" s="36"/>
      <c r="AW942" s="36"/>
      <c r="AX942" s="36"/>
      <c r="AY942" s="36"/>
    </row>
    <row r="943" spans="1:51" s="7" customFormat="1" x14ac:dyDescent="0.25">
      <c r="A943" s="8"/>
      <c r="E943" s="8"/>
      <c r="I943" s="9"/>
      <c r="J943" s="9"/>
      <c r="L943" s="9"/>
      <c r="N943" s="9"/>
      <c r="P943" s="9"/>
      <c r="R943" s="10"/>
      <c r="S943" s="10"/>
      <c r="T943" s="10"/>
      <c r="U943" s="10"/>
      <c r="V943" s="10"/>
      <c r="AA943" s="10"/>
      <c r="AD943" s="10"/>
      <c r="AH943" s="8"/>
      <c r="AI943"/>
      <c r="AO943" s="57"/>
      <c r="AP943"/>
      <c r="AQ943" s="54"/>
      <c r="AR943" s="54"/>
      <c r="AT943"/>
      <c r="AU943" s="36"/>
      <c r="AV943" s="36"/>
      <c r="AW943" s="36"/>
      <c r="AX943" s="36"/>
      <c r="AY943" s="36"/>
    </row>
    <row r="944" spans="1:51" s="7" customFormat="1" x14ac:dyDescent="0.25">
      <c r="A944" s="8"/>
      <c r="E944" s="8"/>
      <c r="I944" s="9"/>
      <c r="J944" s="9"/>
      <c r="L944" s="9"/>
      <c r="N944" s="9"/>
      <c r="P944" s="9"/>
      <c r="R944" s="10"/>
      <c r="S944" s="10"/>
      <c r="T944" s="10"/>
      <c r="U944" s="10"/>
      <c r="V944" s="10"/>
      <c r="AA944" s="10"/>
      <c r="AD944" s="10"/>
      <c r="AH944" s="8"/>
      <c r="AI944"/>
      <c r="AO944" s="57"/>
      <c r="AP944"/>
      <c r="AQ944" s="54"/>
      <c r="AR944" s="54"/>
      <c r="AT944"/>
      <c r="AU944" s="36"/>
      <c r="AV944" s="36"/>
      <c r="AW944" s="36"/>
      <c r="AX944" s="36"/>
      <c r="AY944" s="36"/>
    </row>
    <row r="945" spans="1:51" s="7" customFormat="1" x14ac:dyDescent="0.25">
      <c r="A945" s="8"/>
      <c r="E945" s="8"/>
      <c r="I945" s="9"/>
      <c r="J945" s="9"/>
      <c r="L945" s="9"/>
      <c r="N945" s="9"/>
      <c r="P945" s="9"/>
      <c r="R945" s="10"/>
      <c r="S945" s="10"/>
      <c r="T945" s="10"/>
      <c r="U945" s="10"/>
      <c r="V945" s="10"/>
      <c r="AA945" s="10"/>
      <c r="AD945" s="10"/>
      <c r="AH945" s="8"/>
      <c r="AI945"/>
      <c r="AO945" s="57"/>
      <c r="AP945"/>
      <c r="AQ945" s="54"/>
      <c r="AR945" s="54"/>
      <c r="AT945"/>
      <c r="AU945" s="36"/>
      <c r="AV945" s="36"/>
      <c r="AW945" s="36"/>
      <c r="AX945" s="36"/>
      <c r="AY945" s="36"/>
    </row>
    <row r="946" spans="1:51" s="7" customFormat="1" x14ac:dyDescent="0.25">
      <c r="A946" s="8"/>
      <c r="E946" s="8"/>
      <c r="I946" s="9"/>
      <c r="J946" s="9"/>
      <c r="L946" s="9"/>
      <c r="N946" s="9"/>
      <c r="P946" s="9"/>
      <c r="R946" s="10"/>
      <c r="S946" s="10"/>
      <c r="T946" s="10"/>
      <c r="U946" s="10"/>
      <c r="V946" s="10"/>
      <c r="AA946" s="10"/>
      <c r="AD946" s="10"/>
      <c r="AH946" s="8"/>
      <c r="AI946"/>
      <c r="AO946" s="57"/>
      <c r="AP946"/>
      <c r="AQ946" s="54"/>
      <c r="AR946" s="54"/>
      <c r="AT946"/>
      <c r="AU946" s="36"/>
      <c r="AV946" s="36"/>
      <c r="AW946" s="36"/>
      <c r="AX946" s="36"/>
      <c r="AY946" s="36"/>
    </row>
    <row r="947" spans="1:51" s="7" customFormat="1" x14ac:dyDescent="0.25">
      <c r="A947" s="8"/>
      <c r="E947" s="8"/>
      <c r="I947" s="9"/>
      <c r="J947" s="9"/>
      <c r="L947" s="9"/>
      <c r="N947" s="9"/>
      <c r="P947" s="9"/>
      <c r="R947" s="10"/>
      <c r="S947" s="10"/>
      <c r="T947" s="10"/>
      <c r="U947" s="10"/>
      <c r="V947" s="10"/>
      <c r="AA947" s="10"/>
      <c r="AD947" s="10"/>
      <c r="AH947" s="8"/>
      <c r="AI947"/>
      <c r="AO947" s="57"/>
      <c r="AP947"/>
      <c r="AQ947" s="54"/>
      <c r="AR947" s="54"/>
      <c r="AT947"/>
      <c r="AU947" s="36"/>
      <c r="AV947" s="36"/>
      <c r="AW947" s="36"/>
      <c r="AX947" s="36"/>
      <c r="AY947" s="36"/>
    </row>
    <row r="948" spans="1:51" s="7" customFormat="1" x14ac:dyDescent="0.25">
      <c r="A948" s="8"/>
      <c r="E948" s="8"/>
      <c r="I948" s="9"/>
      <c r="J948" s="9"/>
      <c r="L948" s="9"/>
      <c r="N948" s="9"/>
      <c r="P948" s="9"/>
      <c r="R948" s="10"/>
      <c r="S948" s="10"/>
      <c r="T948" s="10"/>
      <c r="U948" s="10"/>
      <c r="V948" s="10"/>
      <c r="AA948" s="10"/>
      <c r="AD948" s="10"/>
      <c r="AH948" s="8"/>
      <c r="AI948"/>
      <c r="AO948" s="57"/>
      <c r="AP948"/>
      <c r="AQ948" s="54"/>
      <c r="AR948" s="54"/>
      <c r="AT948"/>
      <c r="AU948" s="36"/>
      <c r="AV948" s="36"/>
      <c r="AW948" s="36"/>
      <c r="AX948" s="36"/>
      <c r="AY948" s="36"/>
    </row>
    <row r="949" spans="1:51" s="7" customFormat="1" x14ac:dyDescent="0.25">
      <c r="A949" s="8"/>
      <c r="E949" s="8"/>
      <c r="I949" s="9"/>
      <c r="J949" s="9"/>
      <c r="L949" s="9"/>
      <c r="N949" s="9"/>
      <c r="P949" s="9"/>
      <c r="R949" s="10"/>
      <c r="S949" s="10"/>
      <c r="T949" s="10"/>
      <c r="U949" s="10"/>
      <c r="V949" s="10"/>
      <c r="AA949" s="10"/>
      <c r="AD949" s="10"/>
      <c r="AH949" s="8"/>
      <c r="AI949"/>
      <c r="AO949" s="57"/>
      <c r="AP949"/>
      <c r="AQ949" s="54"/>
      <c r="AR949" s="54"/>
      <c r="AT949"/>
      <c r="AU949" s="36"/>
      <c r="AV949" s="36"/>
      <c r="AW949" s="36"/>
      <c r="AX949" s="36"/>
      <c r="AY949" s="36"/>
    </row>
    <row r="950" spans="1:51" s="7" customFormat="1" x14ac:dyDescent="0.25">
      <c r="A950" s="8"/>
      <c r="E950" s="8"/>
      <c r="I950" s="9"/>
      <c r="J950" s="9"/>
      <c r="L950" s="9"/>
      <c r="N950" s="9"/>
      <c r="P950" s="9"/>
      <c r="R950" s="10"/>
      <c r="S950" s="10"/>
      <c r="T950" s="10"/>
      <c r="U950" s="10"/>
      <c r="V950" s="10"/>
      <c r="AA950" s="10"/>
      <c r="AD950" s="10"/>
      <c r="AH950" s="8"/>
      <c r="AI950"/>
      <c r="AO950" s="57"/>
      <c r="AP950"/>
      <c r="AQ950" s="54"/>
      <c r="AR950" s="54"/>
      <c r="AT950"/>
      <c r="AU950" s="36"/>
      <c r="AV950" s="36"/>
      <c r="AW950" s="36"/>
      <c r="AX950" s="36"/>
      <c r="AY950" s="36"/>
    </row>
    <row r="951" spans="1:51" s="7" customFormat="1" x14ac:dyDescent="0.25">
      <c r="A951" s="8"/>
      <c r="E951" s="8"/>
      <c r="I951" s="9"/>
      <c r="J951" s="9"/>
      <c r="L951" s="9"/>
      <c r="N951" s="9"/>
      <c r="P951" s="9"/>
      <c r="R951" s="10"/>
      <c r="S951" s="10"/>
      <c r="T951" s="10"/>
      <c r="U951" s="10"/>
      <c r="V951" s="10"/>
      <c r="AA951" s="10"/>
      <c r="AD951" s="10"/>
      <c r="AH951" s="8"/>
      <c r="AI951"/>
      <c r="AO951" s="57"/>
      <c r="AP951"/>
      <c r="AQ951" s="54"/>
      <c r="AR951" s="54"/>
      <c r="AT951"/>
      <c r="AU951" s="36"/>
      <c r="AV951" s="36"/>
      <c r="AW951" s="36"/>
      <c r="AX951" s="36"/>
      <c r="AY951" s="36"/>
    </row>
    <row r="952" spans="1:51" s="7" customFormat="1" x14ac:dyDescent="0.25">
      <c r="A952" s="8"/>
      <c r="E952" s="8"/>
      <c r="I952" s="9"/>
      <c r="J952" s="9"/>
      <c r="L952" s="9"/>
      <c r="N952" s="9"/>
      <c r="P952" s="9"/>
      <c r="R952" s="10"/>
      <c r="S952" s="10"/>
      <c r="T952" s="10"/>
      <c r="U952" s="10"/>
      <c r="V952" s="10"/>
      <c r="AA952" s="10"/>
      <c r="AD952" s="10"/>
      <c r="AH952" s="8"/>
      <c r="AI952"/>
      <c r="AO952" s="57"/>
      <c r="AP952"/>
      <c r="AQ952" s="54"/>
      <c r="AR952" s="54"/>
      <c r="AT952"/>
      <c r="AU952" s="36"/>
      <c r="AV952" s="36"/>
      <c r="AW952" s="36"/>
      <c r="AX952" s="36"/>
      <c r="AY952" s="36"/>
    </row>
    <row r="953" spans="1:51" s="7" customFormat="1" x14ac:dyDescent="0.25">
      <c r="A953" s="8"/>
      <c r="E953" s="8"/>
      <c r="I953" s="9"/>
      <c r="J953" s="9"/>
      <c r="L953" s="9"/>
      <c r="N953" s="9"/>
      <c r="P953" s="9"/>
      <c r="R953" s="10"/>
      <c r="S953" s="10"/>
      <c r="T953" s="10"/>
      <c r="U953" s="10"/>
      <c r="V953" s="10"/>
      <c r="AA953" s="10"/>
      <c r="AD953" s="10"/>
      <c r="AH953" s="8"/>
      <c r="AI953"/>
      <c r="AO953" s="57"/>
      <c r="AP953"/>
      <c r="AQ953" s="54"/>
      <c r="AR953" s="54"/>
      <c r="AT953"/>
      <c r="AU953" s="36"/>
      <c r="AV953" s="36"/>
      <c r="AW953" s="36"/>
      <c r="AX953" s="36"/>
      <c r="AY953" s="36"/>
    </row>
    <row r="954" spans="1:51" s="7" customFormat="1" x14ac:dyDescent="0.25">
      <c r="A954" s="8"/>
      <c r="E954" s="8"/>
      <c r="I954" s="9"/>
      <c r="J954" s="9"/>
      <c r="L954" s="9"/>
      <c r="N954" s="9"/>
      <c r="P954" s="9"/>
      <c r="R954" s="10"/>
      <c r="S954" s="10"/>
      <c r="T954" s="10"/>
      <c r="U954" s="10"/>
      <c r="V954" s="10"/>
      <c r="AA954" s="10"/>
      <c r="AD954" s="10"/>
      <c r="AH954" s="8"/>
      <c r="AI954"/>
      <c r="AO954" s="57"/>
      <c r="AP954"/>
      <c r="AQ954" s="54"/>
      <c r="AR954" s="54"/>
      <c r="AT954"/>
      <c r="AU954" s="36"/>
      <c r="AV954" s="36"/>
      <c r="AW954" s="36"/>
      <c r="AX954" s="36"/>
      <c r="AY954" s="36"/>
    </row>
    <row r="955" spans="1:51" s="7" customFormat="1" x14ac:dyDescent="0.25">
      <c r="A955" s="8"/>
      <c r="E955" s="8"/>
      <c r="I955" s="9"/>
      <c r="J955" s="9"/>
      <c r="L955" s="9"/>
      <c r="N955" s="9"/>
      <c r="P955" s="9"/>
      <c r="R955" s="10"/>
      <c r="S955" s="10"/>
      <c r="T955" s="10"/>
      <c r="U955" s="10"/>
      <c r="V955" s="10"/>
      <c r="AA955" s="10"/>
      <c r="AD955" s="10"/>
      <c r="AH955" s="8"/>
      <c r="AI955"/>
      <c r="AO955" s="57"/>
      <c r="AP955"/>
      <c r="AQ955" s="54"/>
      <c r="AR955" s="54"/>
      <c r="AT955"/>
      <c r="AU955" s="36"/>
      <c r="AV955" s="36"/>
      <c r="AW955" s="36"/>
      <c r="AX955" s="36"/>
      <c r="AY955" s="36"/>
    </row>
    <row r="956" spans="1:51" s="7" customFormat="1" x14ac:dyDescent="0.25">
      <c r="A956" s="8"/>
      <c r="E956" s="8"/>
      <c r="I956" s="9"/>
      <c r="J956" s="9"/>
      <c r="L956" s="9"/>
      <c r="N956" s="9"/>
      <c r="P956" s="9"/>
      <c r="R956" s="10"/>
      <c r="S956" s="10"/>
      <c r="T956" s="10"/>
      <c r="U956" s="10"/>
      <c r="V956" s="10"/>
      <c r="AA956" s="10"/>
      <c r="AD956" s="10"/>
      <c r="AH956" s="8"/>
      <c r="AI956"/>
      <c r="AO956" s="57"/>
      <c r="AP956"/>
      <c r="AQ956" s="54"/>
      <c r="AR956" s="54"/>
      <c r="AT956"/>
      <c r="AU956" s="36"/>
      <c r="AV956" s="36"/>
      <c r="AW956" s="36"/>
      <c r="AX956" s="36"/>
      <c r="AY956" s="36"/>
    </row>
    <row r="957" spans="1:51" s="7" customFormat="1" x14ac:dyDescent="0.25">
      <c r="A957" s="8"/>
      <c r="E957" s="8"/>
      <c r="I957" s="9"/>
      <c r="J957" s="9"/>
      <c r="L957" s="9"/>
      <c r="N957" s="9"/>
      <c r="P957" s="9"/>
      <c r="R957" s="10"/>
      <c r="S957" s="10"/>
      <c r="T957" s="10"/>
      <c r="U957" s="10"/>
      <c r="V957" s="10"/>
      <c r="AA957" s="10"/>
      <c r="AD957" s="10"/>
      <c r="AH957" s="8"/>
      <c r="AI957"/>
      <c r="AO957" s="57"/>
      <c r="AP957"/>
      <c r="AQ957" s="54"/>
      <c r="AR957" s="54"/>
      <c r="AT957"/>
      <c r="AU957" s="36"/>
      <c r="AV957" s="36"/>
      <c r="AW957" s="36"/>
      <c r="AX957" s="36"/>
      <c r="AY957" s="36"/>
    </row>
    <row r="958" spans="1:51" s="7" customFormat="1" x14ac:dyDescent="0.25">
      <c r="A958" s="8"/>
      <c r="E958" s="8"/>
      <c r="I958" s="9"/>
      <c r="J958" s="9"/>
      <c r="L958" s="9"/>
      <c r="N958" s="9"/>
      <c r="P958" s="9"/>
      <c r="R958" s="10"/>
      <c r="S958" s="10"/>
      <c r="T958" s="10"/>
      <c r="U958" s="10"/>
      <c r="V958" s="10"/>
      <c r="AA958" s="10"/>
      <c r="AD958" s="10"/>
      <c r="AH958" s="8"/>
      <c r="AI958"/>
      <c r="AO958" s="57"/>
      <c r="AP958"/>
      <c r="AQ958" s="54"/>
      <c r="AR958" s="54"/>
      <c r="AT958"/>
      <c r="AU958" s="36"/>
      <c r="AV958" s="36"/>
      <c r="AW958" s="36"/>
      <c r="AX958" s="36"/>
      <c r="AY958" s="36"/>
    </row>
    <row r="959" spans="1:51" s="7" customFormat="1" x14ac:dyDescent="0.25">
      <c r="A959" s="8"/>
      <c r="E959" s="8"/>
      <c r="I959" s="9"/>
      <c r="J959" s="9"/>
      <c r="L959" s="9"/>
      <c r="N959" s="9"/>
      <c r="P959" s="9"/>
      <c r="R959" s="10"/>
      <c r="S959" s="10"/>
      <c r="T959" s="10"/>
      <c r="U959" s="10"/>
      <c r="V959" s="10"/>
      <c r="AA959" s="10"/>
      <c r="AD959" s="10"/>
      <c r="AH959" s="8"/>
      <c r="AI959"/>
      <c r="AO959" s="57"/>
      <c r="AP959"/>
      <c r="AQ959" s="54"/>
      <c r="AR959" s="54"/>
      <c r="AT959"/>
      <c r="AU959" s="36"/>
      <c r="AV959" s="36"/>
      <c r="AW959" s="36"/>
      <c r="AX959" s="36"/>
      <c r="AY959" s="36"/>
    </row>
    <row r="960" spans="1:51" s="7" customFormat="1" x14ac:dyDescent="0.25">
      <c r="A960" s="8"/>
      <c r="E960" s="8"/>
      <c r="I960" s="9"/>
      <c r="J960" s="9"/>
      <c r="L960" s="9"/>
      <c r="N960" s="9"/>
      <c r="P960" s="9"/>
      <c r="R960" s="10"/>
      <c r="S960" s="10"/>
      <c r="T960" s="10"/>
      <c r="U960" s="10"/>
      <c r="V960" s="10"/>
      <c r="AA960" s="10"/>
      <c r="AD960" s="10"/>
      <c r="AH960" s="8"/>
      <c r="AI960"/>
      <c r="AO960" s="57"/>
      <c r="AP960"/>
      <c r="AQ960" s="54"/>
      <c r="AR960" s="54"/>
      <c r="AT960"/>
      <c r="AU960" s="36"/>
      <c r="AV960" s="36"/>
      <c r="AW960" s="36"/>
      <c r="AX960" s="36"/>
      <c r="AY960" s="36"/>
    </row>
    <row r="961" spans="1:51" s="7" customFormat="1" x14ac:dyDescent="0.25">
      <c r="A961" s="8"/>
      <c r="E961" s="8"/>
      <c r="I961" s="9"/>
      <c r="J961" s="9"/>
      <c r="L961" s="9"/>
      <c r="N961" s="9"/>
      <c r="P961" s="9"/>
      <c r="R961" s="10"/>
      <c r="S961" s="10"/>
      <c r="T961" s="10"/>
      <c r="U961" s="10"/>
      <c r="V961" s="10"/>
      <c r="AA961" s="10"/>
      <c r="AD961" s="10"/>
      <c r="AH961" s="8"/>
      <c r="AI961"/>
      <c r="AO961" s="57"/>
      <c r="AP961"/>
      <c r="AQ961" s="54"/>
      <c r="AR961" s="54"/>
      <c r="AT961"/>
      <c r="AU961" s="36"/>
      <c r="AV961" s="36"/>
      <c r="AW961" s="36"/>
      <c r="AX961" s="36"/>
      <c r="AY961" s="36"/>
    </row>
    <row r="962" spans="1:51" s="7" customFormat="1" x14ac:dyDescent="0.25">
      <c r="A962" s="8"/>
      <c r="E962" s="8"/>
      <c r="I962" s="9"/>
      <c r="J962" s="9"/>
      <c r="L962" s="9"/>
      <c r="N962" s="9"/>
      <c r="P962" s="9"/>
      <c r="R962" s="10"/>
      <c r="S962" s="10"/>
      <c r="T962" s="10"/>
      <c r="U962" s="10"/>
      <c r="V962" s="10"/>
      <c r="AA962" s="10"/>
      <c r="AD962" s="10"/>
      <c r="AH962" s="8"/>
      <c r="AI962"/>
      <c r="AO962" s="57"/>
      <c r="AP962"/>
      <c r="AQ962" s="54"/>
      <c r="AR962" s="54"/>
      <c r="AT962"/>
      <c r="AU962" s="36"/>
      <c r="AV962" s="36"/>
      <c r="AW962" s="36"/>
      <c r="AX962" s="36"/>
      <c r="AY962" s="36"/>
    </row>
    <row r="963" spans="1:51" s="7" customFormat="1" x14ac:dyDescent="0.25">
      <c r="A963" s="8"/>
      <c r="E963" s="8"/>
      <c r="I963" s="9"/>
      <c r="J963" s="9"/>
      <c r="L963" s="9"/>
      <c r="N963" s="9"/>
      <c r="P963" s="9"/>
      <c r="R963" s="10"/>
      <c r="S963" s="10"/>
      <c r="T963" s="10"/>
      <c r="U963" s="10"/>
      <c r="V963" s="10"/>
      <c r="AA963" s="10"/>
      <c r="AD963" s="10"/>
      <c r="AH963" s="8"/>
      <c r="AI963"/>
      <c r="AO963" s="57"/>
      <c r="AP963"/>
      <c r="AQ963" s="54"/>
      <c r="AR963" s="54"/>
      <c r="AT963"/>
      <c r="AU963" s="36"/>
      <c r="AV963" s="36"/>
      <c r="AW963" s="36"/>
      <c r="AX963" s="36"/>
      <c r="AY963" s="36"/>
    </row>
    <row r="964" spans="1:51" s="7" customFormat="1" x14ac:dyDescent="0.25">
      <c r="A964" s="8"/>
      <c r="E964" s="8"/>
      <c r="I964" s="9"/>
      <c r="J964" s="9"/>
      <c r="L964" s="9"/>
      <c r="N964" s="9"/>
      <c r="P964" s="9"/>
      <c r="R964" s="10"/>
      <c r="S964" s="10"/>
      <c r="T964" s="10"/>
      <c r="U964" s="10"/>
      <c r="V964" s="10"/>
      <c r="AA964" s="10"/>
      <c r="AD964" s="10"/>
      <c r="AH964" s="8"/>
      <c r="AI964"/>
      <c r="AO964" s="57"/>
      <c r="AP964"/>
      <c r="AQ964" s="54"/>
      <c r="AR964" s="54"/>
      <c r="AT964"/>
      <c r="AU964" s="36"/>
      <c r="AV964" s="36"/>
      <c r="AW964" s="36"/>
      <c r="AX964" s="36"/>
      <c r="AY964" s="36"/>
    </row>
    <row r="965" spans="1:51" s="7" customFormat="1" x14ac:dyDescent="0.25">
      <c r="A965" s="8"/>
      <c r="E965" s="8"/>
      <c r="I965" s="9"/>
      <c r="J965" s="9"/>
      <c r="L965" s="9"/>
      <c r="N965" s="9"/>
      <c r="P965" s="9"/>
      <c r="R965" s="10"/>
      <c r="S965" s="10"/>
      <c r="T965" s="10"/>
      <c r="U965" s="10"/>
      <c r="V965" s="10"/>
      <c r="AA965" s="10"/>
      <c r="AD965" s="10"/>
      <c r="AH965" s="8"/>
      <c r="AI965"/>
      <c r="AO965" s="57"/>
      <c r="AP965"/>
      <c r="AQ965" s="54"/>
      <c r="AR965" s="54"/>
      <c r="AT965"/>
      <c r="AU965" s="36"/>
      <c r="AV965" s="36"/>
      <c r="AW965" s="36"/>
      <c r="AX965" s="36"/>
      <c r="AY965" s="36"/>
    </row>
    <row r="966" spans="1:51" s="7" customFormat="1" x14ac:dyDescent="0.25">
      <c r="A966" s="8"/>
      <c r="E966" s="8"/>
      <c r="I966" s="9"/>
      <c r="J966" s="9"/>
      <c r="L966" s="9"/>
      <c r="N966" s="9"/>
      <c r="P966" s="9"/>
      <c r="R966" s="10"/>
      <c r="S966" s="10"/>
      <c r="T966" s="10"/>
      <c r="U966" s="10"/>
      <c r="V966" s="10"/>
      <c r="AA966" s="10"/>
      <c r="AD966" s="10"/>
      <c r="AH966" s="8"/>
      <c r="AI966"/>
      <c r="AO966" s="57"/>
      <c r="AP966"/>
      <c r="AQ966" s="54"/>
      <c r="AR966" s="54"/>
      <c r="AT966"/>
      <c r="AU966" s="36"/>
      <c r="AV966" s="36"/>
      <c r="AW966" s="36"/>
      <c r="AX966" s="36"/>
      <c r="AY966" s="36"/>
    </row>
    <row r="967" spans="1:51" s="7" customFormat="1" x14ac:dyDescent="0.25">
      <c r="A967" s="8"/>
      <c r="E967" s="8"/>
      <c r="I967" s="9"/>
      <c r="J967" s="9"/>
      <c r="L967" s="9"/>
      <c r="N967" s="9"/>
      <c r="P967" s="9"/>
      <c r="R967" s="10"/>
      <c r="S967" s="10"/>
      <c r="T967" s="10"/>
      <c r="U967" s="10"/>
      <c r="V967" s="10"/>
      <c r="AA967" s="10"/>
      <c r="AD967" s="10"/>
      <c r="AH967" s="8"/>
      <c r="AI967"/>
      <c r="AO967" s="57"/>
      <c r="AP967"/>
      <c r="AQ967" s="54"/>
      <c r="AR967" s="54"/>
      <c r="AT967"/>
      <c r="AU967" s="36"/>
      <c r="AV967" s="36"/>
      <c r="AW967" s="36"/>
      <c r="AX967" s="36"/>
      <c r="AY967" s="36"/>
    </row>
    <row r="968" spans="1:51" s="7" customFormat="1" x14ac:dyDescent="0.25">
      <c r="A968" s="8"/>
      <c r="E968" s="8"/>
      <c r="I968" s="9"/>
      <c r="J968" s="9"/>
      <c r="L968" s="9"/>
      <c r="N968" s="9"/>
      <c r="P968" s="9"/>
      <c r="R968" s="10"/>
      <c r="S968" s="10"/>
      <c r="T968" s="10"/>
      <c r="U968" s="10"/>
      <c r="V968" s="10"/>
      <c r="AA968" s="10"/>
      <c r="AD968" s="10"/>
      <c r="AH968" s="8"/>
      <c r="AI968"/>
      <c r="AO968" s="57"/>
      <c r="AP968"/>
      <c r="AQ968" s="54"/>
      <c r="AR968" s="54"/>
      <c r="AT968"/>
      <c r="AU968" s="36"/>
      <c r="AV968" s="36"/>
      <c r="AW968" s="36"/>
      <c r="AX968" s="36"/>
      <c r="AY968" s="36"/>
    </row>
    <row r="969" spans="1:51" s="7" customFormat="1" x14ac:dyDescent="0.25">
      <c r="A969" s="8"/>
      <c r="E969" s="8"/>
      <c r="I969" s="9"/>
      <c r="J969" s="9"/>
      <c r="L969" s="9"/>
      <c r="N969" s="9"/>
      <c r="P969" s="9"/>
      <c r="R969" s="10"/>
      <c r="S969" s="10"/>
      <c r="T969" s="10"/>
      <c r="U969" s="10"/>
      <c r="V969" s="10"/>
      <c r="AA969" s="10"/>
      <c r="AD969" s="10"/>
      <c r="AH969" s="8"/>
      <c r="AI969"/>
      <c r="AO969" s="57"/>
      <c r="AP969"/>
      <c r="AQ969" s="54"/>
      <c r="AR969" s="54"/>
      <c r="AT969"/>
      <c r="AU969" s="36"/>
      <c r="AV969" s="36"/>
      <c r="AW969" s="36"/>
      <c r="AX969" s="36"/>
      <c r="AY969" s="36"/>
    </row>
    <row r="970" spans="1:51" s="7" customFormat="1" ht="42.95" customHeight="1" x14ac:dyDescent="0.25">
      <c r="A970" s="8"/>
      <c r="E970" s="8"/>
      <c r="I970" s="9"/>
      <c r="J970" s="9"/>
      <c r="L970" s="9"/>
      <c r="N970" s="9"/>
      <c r="P970" s="9"/>
      <c r="R970" s="10"/>
      <c r="S970" s="10"/>
      <c r="T970" s="10"/>
      <c r="U970" s="10"/>
      <c r="V970" s="10"/>
      <c r="AA970" s="10"/>
      <c r="AD970" s="10"/>
      <c r="AH970" s="8"/>
      <c r="AI970"/>
      <c r="AO970" s="57"/>
      <c r="AP970"/>
      <c r="AQ970" s="54"/>
      <c r="AR970" s="54"/>
      <c r="AT970"/>
      <c r="AU970" s="36"/>
      <c r="AV970" s="36"/>
      <c r="AW970" s="36"/>
      <c r="AX970" s="36"/>
      <c r="AY970" s="36"/>
    </row>
  </sheetData>
  <sheetProtection algorithmName="SHA-512" hashValue="p4pSnWJXVNCTK+pjNYwIuhFf3A7caG6TWAr0eZww/P+BVVo9wOhvLxJ0YHjgmpIv6ae9BssagkuzbJkd9jn9eQ==" saltValue="exZtf9TNzacFpzkVobSOUQ==" spinCount="100000" sheet="1" objects="1" scenarios="1" sort="0" autoFilter="0"/>
  <autoFilter ref="A1:AO170" xr:uid="{FFEF0E21-2ED7-4527-8F8C-D3A8D39CA64F}"/>
  <dataValidations disablePrompts="1" count="1">
    <dataValidation type="list" allowBlank="1" showErrorMessage="1" sqref="AQ2:AR438" xr:uid="{B7C84C1D-FDE9-4BAD-AE44-A22AB87E9710}">
      <formula1>"Climate-focused,Climate-relevant,Low climate priority"</formula1>
    </dataValidation>
  </dataValidations>
  <hyperlinks>
    <hyperlink ref="A116" r:id="rId1" xr:uid="{194064A1-78CE-471C-9792-B8DF35A8CD4B}"/>
    <hyperlink ref="A35" r:id="rId2" xr:uid="{E526556E-82C1-4671-8A2F-956CF7157447}"/>
    <hyperlink ref="A114" r:id="rId3" xr:uid="{51A5664D-1103-4964-A0DA-E2443985593C}"/>
    <hyperlink ref="A53" r:id="rId4" xr:uid="{FC40C12D-22BB-4F55-8830-3C3870EAA652}"/>
    <hyperlink ref="A78" r:id="rId5" display="Advanced transportation technologies and innovative mobility deployment" xr:uid="{809B65F9-A6A2-43E2-8A86-E6D5E050BC07}"/>
    <hyperlink ref="A71" r:id="rId6" xr:uid="{C92E6EE4-3E9A-4BF0-BBCA-17975A3AFB2F}"/>
    <hyperlink ref="A79" r:id="rId7" xr:uid="{4E412832-5611-4196-BD17-42DACA2E6FCF}"/>
    <hyperlink ref="A60" r:id="rId8" xr:uid="{42EA9046-1FF2-49DE-968C-E299187483F3}"/>
    <hyperlink ref="A17" r:id="rId9" xr:uid="{555B942E-D34B-4DD1-B21B-4859ED50142E}"/>
    <hyperlink ref="A164" r:id="rId10" display="Capital Improvement And Maintenance - Legacy Road And Trail Remediation Program" xr:uid="{C3F8FC8F-E951-4CFF-B38E-87CD3B54F30E}"/>
    <hyperlink ref="A169" r:id="rId11" xr:uid="{B15A930D-6239-4F42-B05D-9C9FD16CAFD6}"/>
    <hyperlink ref="A52" r:id="rId12" xr:uid="{C65AED9D-0120-4F1C-9BFD-763825A866EE}"/>
    <hyperlink ref="A19" r:id="rId13" location=":~:text=The%20Broadband%20Equity%2C%20Access%2C%20and,and%20the%20Commonwealth%20of%20the" xr:uid="{69771B39-29F1-4836-82F1-09167DE81E3C}"/>
    <hyperlink ref="A16" r:id="rId14" xr:uid="{A1D1B9D4-B9FA-4CB2-A0E4-694C05356574}"/>
    <hyperlink ref="A151" r:id="rId15" display="USDA Assistance for Rural Electric Cooperatives (ERA)" xr:uid="{8415E978-60CF-4B9E-BB02-1763CC37A325}"/>
    <hyperlink ref="A147" r:id="rId16" xr:uid="{337FD60B-BDAA-4E5A-BF0E-C8B76FFBC866}"/>
    <hyperlink ref="A143" r:id="rId17" xr:uid="{A3170AC4-AEF3-42CC-951F-2EFA525058EA}"/>
    <hyperlink ref="A48" r:id="rId18" xr:uid="{D7162049-032B-4884-8831-B7E5FFF86671}"/>
    <hyperlink ref="A94" r:id="rId19" display="Environmental and Climate Justice Block Grants" xr:uid="{5A60CD43-D19D-47AD-960D-E8E10E3BBB3F}"/>
    <hyperlink ref="A162" r:id="rId20" display="Distance Learning, Telemedicine, And Broadband Program: Reconnect Program" xr:uid="{051CB479-C9CF-4DA0-B752-3506139E07B4}"/>
    <hyperlink ref="A34" r:id="rId21" xr:uid="{677A65BC-C198-4043-AD53-3F47F823F704}"/>
    <hyperlink ref="A148" r:id="rId22" xr:uid="{2098DDA2-95BB-4288-8055-543ECD092BAC}"/>
    <hyperlink ref="A142" r:id="rId23" xr:uid="{D64EA911-FE12-45BE-93A6-8A3B3AE56293}"/>
    <hyperlink ref="A49" r:id="rId24" xr:uid="{6D530F45-0D77-4A25-9804-63AB0DAF501A}"/>
    <hyperlink ref="A66" r:id="rId25" xr:uid="{CB077EF9-A335-4290-900D-611295535567}"/>
    <hyperlink ref="A76" r:id="rId26" xr:uid="{A98D2965-9AAA-48E7-B98B-E393C8F40348}"/>
    <hyperlink ref="A140" r:id="rId27" xr:uid="{DB90704C-19C3-4D9A-B96F-707749C8199C}"/>
    <hyperlink ref="A18" r:id="rId28" xr:uid="{6CC4B5FE-233C-4207-9B04-9DB4CA831CFE}"/>
    <hyperlink ref="A152" r:id="rId29" xr:uid="{DB1AEF1A-769B-4040-B0E4-A58FC76F4517}"/>
    <hyperlink ref="A161" r:id="rId30" display="Volunteer Fire Assistance" xr:uid="{CC887B65-E457-4957-9D5F-89BB4B248283}"/>
    <hyperlink ref="A80" r:id="rId31" xr:uid="{8F6D0EEA-EB8B-4C61-AE68-9D4EA4A4A7B7}"/>
    <hyperlink ref="A22" r:id="rId32" xr:uid="{0687D451-AE88-4595-A3C9-0788C7356C9A}"/>
    <hyperlink ref="A26" r:id="rId33" xr:uid="{AE7D4E79-E4FD-4172-BEFC-24BADC97AAB9}"/>
    <hyperlink ref="A24" r:id="rId34" xr:uid="{DE5250ED-74BF-41A9-B481-FD011EF616E6}"/>
    <hyperlink ref="A113" r:id="rId35" xr:uid="{3B929007-0ECF-4686-8FFA-F5418A215DE8}"/>
    <hyperlink ref="A141" r:id="rId36" xr:uid="{EB1DC7BF-F2AF-4D83-87CE-D5D08A5ACFDF}"/>
    <hyperlink ref="A167" r:id="rId37" display="Distance Learning, Telemedicine, And Broadband Program: Broadband Loans" xr:uid="{97AF24C5-655C-4F47-A1C9-55E8B20D64EC}"/>
    <hyperlink ref="A100" r:id="rId38" display="Diesel Emissions Reductions" xr:uid="{7280695E-0F5F-4D45-AEBC-FE08A04AC2D3}"/>
    <hyperlink ref="A47" r:id="rId39" xr:uid="{4AC95080-85B8-4CFB-B41C-DC247F12BFCD}"/>
    <hyperlink ref="A83" r:id="rId40" xr:uid="{12F54332-C2D1-4FBF-86AB-BCCCF3BCB87B}"/>
    <hyperlink ref="A32" r:id="rId41" xr:uid="{2F896376-3598-40F4-970C-155EF86858D2}"/>
    <hyperlink ref="A43" r:id="rId42" xr:uid="{8CAC25A5-C552-4268-963D-73466ACDA089}"/>
    <hyperlink ref="A97" r:id="rId43" xr:uid="{33AED313-FE5C-4DDC-A881-C569C2BFB569}"/>
    <hyperlink ref="A98" r:id="rId44" xr:uid="{C81064FC-DD08-4DB6-AA90-FD4E7349737B}"/>
    <hyperlink ref="A44" r:id="rId45" xr:uid="{B02F4AED-0DD6-4133-8F4D-D12E81DD42FD}"/>
    <hyperlink ref="A144" r:id="rId46" display="Rural Energy for America Program (REAP)" xr:uid="{05CDC6C1-D62B-436A-AAAC-30B03FE7913B}"/>
    <hyperlink ref="A33" r:id="rId47" xr:uid="{29425E25-30D4-49D8-B637-AE7A2760D746}"/>
    <hyperlink ref="A70" r:id="rId48" xr:uid="{E8C9A28C-AFCC-4FE8-9C2A-968647204EAC}"/>
    <hyperlink ref="A96" r:id="rId49" xr:uid="{1C66BBD6-50E3-4D5C-B66F-8BE107F86534}"/>
    <hyperlink ref="A77" r:id="rId50" xr:uid="{CF594EDF-DFAA-46F6-A807-41611BD22B74}"/>
    <hyperlink ref="A118" r:id="rId51" xr:uid="{0A6C361F-A1BD-45DC-ACA6-82457ECF84EC}"/>
    <hyperlink ref="A122" r:id="rId52" xr:uid="{7FAA29DE-3E42-499E-8C66-B0D3254319F8}"/>
    <hyperlink ref="A123" r:id="rId53" xr:uid="{21A0801C-45B1-4E27-B54A-57A2EE73C31C}"/>
    <hyperlink ref="A74" r:id="rId54" xr:uid="{A91F001D-5263-4BE7-BB4A-B9F51F829D67}"/>
    <hyperlink ref="A121" r:id="rId55" xr:uid="{F3E70467-8DA4-4B76-9EA2-E778A7EB869B}"/>
    <hyperlink ref="A46" r:id="rId56" location=":~:text=The%20Clean%20Hydrogen%20Manufacturing%20Recycling,equipment%20manufacturing%20technologies%20and%20techniques." xr:uid="{EF4E97B4-BBCC-4A9E-9571-22B83CD27776}"/>
    <hyperlink ref="A50" r:id="rId57" xr:uid="{D1E2F7E5-2E84-413A-AB6F-51706CEB4505}"/>
    <hyperlink ref="A51" r:id="rId58" xr:uid="{65DBD293-3E57-4691-A831-6A113C779ACD}"/>
    <hyperlink ref="A75" r:id="rId59" xr:uid="{879D04B4-BA50-4C3F-95FE-4E181B297A06}"/>
    <hyperlink ref="A29" r:id="rId60" xr:uid="{C3EA8409-13A4-4331-82FB-877C5ACDE1CD}"/>
    <hyperlink ref="A64" r:id="rId61" xr:uid="{E84870DD-CB4A-43A6-A497-18B644FB5685}"/>
    <hyperlink ref="A63" r:id="rId62" xr:uid="{0EC25FA0-CA0E-404B-ACC8-A2BBC50590CA}"/>
    <hyperlink ref="A112" r:id="rId63" xr:uid="{9D113F23-7707-4ED6-9034-F17D2948BEA9}"/>
    <hyperlink ref="A73" r:id="rId64" xr:uid="{8822A6BD-7524-4642-B235-2835939BC9C4}"/>
    <hyperlink ref="A59" r:id="rId65" xr:uid="{208B25DB-31BF-4A0C-9155-FC68174331DC}"/>
    <hyperlink ref="A68" r:id="rId66" xr:uid="{C8871B95-B3E6-4C2B-97C0-AE7779153100}"/>
    <hyperlink ref="A125" r:id="rId67" xr:uid="{D130982F-8B78-477C-B37D-82B3AF7E3EB6}"/>
    <hyperlink ref="A117" r:id="rId68" xr:uid="{5A1E9879-D5BC-4B79-B8C8-F94F55E345A7}"/>
    <hyperlink ref="A57" r:id="rId69" xr:uid="{5761AC74-80B0-4206-A3C1-03E13E67FFBD}"/>
    <hyperlink ref="A55" r:id="rId70" xr:uid="{A4938187-9B02-415B-BAEE-C23213505E21}"/>
    <hyperlink ref="A124" r:id="rId71" xr:uid="{CA929A25-F962-484A-9B60-3D003DCE9FF7}"/>
    <hyperlink ref="A145" r:id="rId72" xr:uid="{AFBF5C07-830F-4820-8C92-A0D616A4CC07}"/>
    <hyperlink ref="A150" r:id="rId73" xr:uid="{7AD8598F-3E3E-402D-9589-AD85D8CC5B21}"/>
    <hyperlink ref="A146" r:id="rId74" xr:uid="{736CDBC5-17C2-49C9-8001-88D00EEE6437}"/>
    <hyperlink ref="A157" r:id="rId75" xr:uid="{EAF40EB9-5CE2-4F90-BDA0-4784DD72B99E}"/>
    <hyperlink ref="A155" r:id="rId76" xr:uid="{9FF7B3B8-1294-4FDE-9B0C-82506A33B486}"/>
    <hyperlink ref="A156" r:id="rId77" xr:uid="{B5CF7CE7-4D54-4860-89B8-A494EEFC1DFE}"/>
    <hyperlink ref="A69" r:id="rId78" xr:uid="{90CB5CF7-5DE5-4CFC-B4E1-0B14528B35A7}"/>
    <hyperlink ref="A65" r:id="rId79" xr:uid="{A8E084A8-6BAB-4A02-952B-906460625E33}"/>
    <hyperlink ref="A61" r:id="rId80" xr:uid="{65461013-2460-4459-994E-3EFB69DEC2D4}"/>
    <hyperlink ref="A58" r:id="rId81" display="Rural Opportunities to use Transportation for Economic Success Program " xr:uid="{DDEEF676-1E75-4DE6-83EC-30EB0602604D}"/>
    <hyperlink ref="A109" r:id="rId82" display="Consumer Recycling Educaation and Outreach Grant Program; Fedearl Procurement " xr:uid="{F6EA3257-8B50-4236-ABA0-24EC33B8CC4C}"/>
    <hyperlink ref="A30" r:id="rId83" xr:uid="{B4DF2232-DC98-41C6-AB64-26407C7BB391}"/>
    <hyperlink ref="A85" r:id="rId84" xr:uid="{EA46990E-18FC-4365-A92C-29256144B445}"/>
    <hyperlink ref="A130" r:id="rId85" xr:uid="{B8B7380B-382C-43A6-A572-DC4B2779DABD}"/>
    <hyperlink ref="A56" r:id="rId86" display="Preventing Outages and Enahncing the Resilience of the Electrical Grid " xr:uid="{6E6774FB-65F8-40A9-BFB4-CEDBABEED2C4}"/>
    <hyperlink ref="A103" r:id="rId87" xr:uid="{93379CFE-05F0-4397-9F07-20E993097732}"/>
    <hyperlink ref="A99" r:id="rId88" xr:uid="{7811E825-5921-41C3-BDF5-A403DE7FC24D}"/>
    <hyperlink ref="A107" r:id="rId89" xr:uid="{C32A3C4B-5D82-43AD-BF0C-94763A902A43}"/>
    <hyperlink ref="A81" r:id="rId90" display="National Infrastructure Project Assistance" xr:uid="{DD849C4B-E98C-4D94-9799-0B64EDD39937}"/>
    <hyperlink ref="A101" r:id="rId91" display="Assistance for Small and Disadvantaged Communities" xr:uid="{17AA0903-B64A-482C-A0D6-ACA035B97B61}"/>
    <hyperlink ref="A62" r:id="rId92" display="Promoting Resilient Operations for Transformative, Efficient, and Cost-Saving Transportation (PROTECT)" xr:uid="{2E6DD913-D822-4EC2-A0CC-2C16CC53F1AA}"/>
    <hyperlink ref="A134" r:id="rId93" xr:uid="{DDB44C69-8AC2-41D6-AE1D-694761427C7D}"/>
    <hyperlink ref="A133" r:id="rId94" xr:uid="{7D8A0FAB-B3FB-4216-A1DC-6430B4852A82}"/>
    <hyperlink ref="A72" r:id="rId95" xr:uid="{53E8C8E8-6C49-4FDE-9E5A-CD5FEB186335}"/>
    <hyperlink ref="A67" r:id="rId96" xr:uid="{2FEB5C0A-8851-4039-B177-4E74150DEE99}"/>
    <hyperlink ref="A31" r:id="rId97" xr:uid="{B476E533-E5B2-4F72-8E21-B86F6ADE88AF}"/>
    <hyperlink ref="A160" r:id="rId98" xr:uid="{286D7D6D-DEFC-44A4-8B46-7FF951876814}"/>
    <hyperlink ref="A2" r:id="rId99" xr:uid="{295793A3-00AD-4489-AD96-3BDEC6141829}"/>
    <hyperlink ref="A27" r:id="rId100" xr:uid="{CE225E7B-1A04-4A27-8EB4-E0EF4AE7C8E7}"/>
    <hyperlink ref="A28" r:id="rId101" xr:uid="{D35DEF1E-D1C2-4ABA-B321-407419DC0C39}"/>
    <hyperlink ref="A128" r:id="rId102" xr:uid="{0B08BCB8-C246-481C-BC89-A905EA895D0B}"/>
    <hyperlink ref="A136" r:id="rId103" xr:uid="{089C13B2-B8EF-4270-8B75-18D0437E3015}"/>
    <hyperlink ref="A115" r:id="rId104" display="Low Income Home Energy Assistance Program" xr:uid="{BE0A9D43-7460-4542-96B0-20688FC5D680}"/>
    <hyperlink ref="A127" r:id="rId105" xr:uid="{909A5DCA-FD92-4C0D-BACE-1573360207EE}"/>
    <hyperlink ref="A126" r:id="rId106" xr:uid="{BB58A959-4E3E-4B5A-BB5D-19266EC268EC}"/>
    <hyperlink ref="A159" r:id="rId107" xr:uid="{6BE4D284-0F39-4B25-BCC1-480CE9B0666E}"/>
    <hyperlink ref="A170" r:id="rId108" xr:uid="{CAEC28A7-7F9D-4B81-AFC8-A08FFEC6C347}"/>
    <hyperlink ref="A166" r:id="rId109" xr:uid="{19879EF7-BAA6-4ABC-B738-91016319A437}"/>
    <hyperlink ref="A149" r:id="rId110" xr:uid="{D89C80EC-10C6-45C2-9CAC-4A7F71CBEA0E}"/>
    <hyperlink ref="A119" r:id="rId111" xr:uid="{E3EC25D4-F663-4AB5-9CE0-348414509C4C}"/>
    <hyperlink ref="A154" r:id="rId112" xr:uid="{901AB1CB-5B4E-4C3D-8959-F8DA4B0DB02D}"/>
    <hyperlink ref="A95" r:id="rId113" xr:uid="{2A63B041-9521-4B90-97BE-142D137353D7}"/>
    <hyperlink ref="A93" r:id="rId114" xr:uid="{6EA8B7DE-09FA-4F7D-9BC0-8F07F3C7795A}"/>
    <hyperlink ref="A3" r:id="rId115" display="CHIPS for America Incentives Program- Commerical fabrication facilities" xr:uid="{8B66F9BC-E53A-416C-95AE-5E42A0F92B20}"/>
    <hyperlink ref="A13" r:id="rId116" xr:uid="{FDEC7A0A-0938-4B7A-90F9-AFC429FCD997}"/>
    <hyperlink ref="A139" r:id="rId117" xr:uid="{E23C1680-95BE-4680-B8A2-858E72094DC5}"/>
    <hyperlink ref="A37" r:id="rId118" display="EPSCoRs" xr:uid="{AD4E0261-7270-48AB-AF07-CCECD5698785}"/>
    <hyperlink ref="A89" r:id="rId119" xr:uid="{D84B7410-10DD-413B-BC27-01FB7230E7E0}"/>
    <hyperlink ref="A54" r:id="rId120" xr:uid="{FABEE487-B6E4-448E-9A5F-CC7C6BFD01E5}"/>
    <hyperlink ref="A102" r:id="rId121" xr:uid="{2DC9B229-2F94-4D12-B817-F3C4AE2AB118}"/>
    <hyperlink ref="AI60" r:id="rId122" display="https://sam.gov/fal/7bec83870b5743deb7f9b2a0ed87ce53/view" xr:uid="{C6755FA4-B30D-46CB-B590-78071ED5B566}"/>
    <hyperlink ref="AI145" r:id="rId123" display="https://sam.gov/fal/b576a7c03c8d482c83da9e198b5e54fe/view" xr:uid="{C22A7ACB-7631-4174-A3DF-AE25C5708871}"/>
    <hyperlink ref="AI51" r:id="rId124" display="https://sam.gov/fal/2600c2c488614508b0e6c2622ebe2df0/view" xr:uid="{5791F18F-D57F-4BBD-9100-9C2257C2D096}"/>
    <hyperlink ref="AI143" r:id="rId125" display="https://sam.gov/fal/67c6dbfba71143e4b086de3af5e3d5fc/view" xr:uid="{DE4C77F2-9B24-429E-B571-4CF8AFB30EA8}"/>
    <hyperlink ref="AI161" r:id="rId126" display="https://sam.gov/fal/14e082e9b996414886e5fbeab432cf50/view" xr:uid="{8B8E216D-5060-400D-898B-45793AEE1236}"/>
    <hyperlink ref="AI49" r:id="rId127" display="https://sam.gov/fal/6dde06610db549de988f191ba0f617f5/view" xr:uid="{A802AADA-99C6-4E8A-8C25-32D59C6B2F8C}"/>
    <hyperlink ref="AI18" r:id="rId128" display="https://sam.gov/fal/cd91c6a9d6c042f0aa491124595c34f0/view" xr:uid="{AC919EDF-CA23-4683-8A7D-4741A59B870E}"/>
    <hyperlink ref="AI115" r:id="rId129" display="https://sam.gov/fal/808947332b21456999592fc43131ff39/view" xr:uid="{C2C4F27C-587B-4674-AA2F-05AE2920A914}"/>
    <hyperlink ref="AI43" r:id="rId130" display="https://sam.gov/fal/e5b2ef64248a42c4a1f3969f8f90bc13/view" xr:uid="{7E0EFAB6-568A-4DC7-82C1-F9474270B5C4}"/>
    <hyperlink ref="AI19" r:id="rId131" display="https://sam.gov/fal/790020f8f16547f4b3dd6d54fda9c0fe/view" xr:uid="{D3F6DE3B-0191-44BA-9E02-A8C26AFC683B}"/>
    <hyperlink ref="AI114" r:id="rId132" display="https://sam.gov/fal/9f34834e496f4067927e76cd78a27cc8/view" xr:uid="{5B8B363D-71B8-4CC1-8273-BC4553055D2E}"/>
    <hyperlink ref="AI116" r:id="rId133" display="https://sam.gov/fal/60649622afbf4c939bfbc6521a96d644/view" xr:uid="{7A4C7FCE-BB12-4A57-99AD-86A0F19E20B9}"/>
    <hyperlink ref="AI140" r:id="rId134" display="https://sam.gov/fal/ca725d8eb4fd4663b010607ed618673f/view" xr:uid="{8AC6A97D-7092-4EEC-A30C-28CE91BDD312}"/>
    <hyperlink ref="AI156" r:id="rId135" display="https://sam.gov/fal/6b2d027afc45460ea7f8bd1bbc94f987/view" xr:uid="{3B72177A-6503-465E-B7C1-A98FCCF3EE46}"/>
    <hyperlink ref="AI16" r:id="rId136" display="https://sam.gov/fal/93a2466c52df4f02887075985121a852/view" xr:uid="{67E65AB8-32E2-4875-984F-BE2AFC68BD47}"/>
    <hyperlink ref="AI53" r:id="rId137" display="https://sam.gov/fal/046a424547304c1ba466efc3f681b03d/view" xr:uid="{7A543D03-9F2F-47A6-B803-5C7B32575FF0}"/>
    <hyperlink ref="AI47" r:id="rId138" display="https://sam.gov/fal/69ab835e6f0e4472af48371512a5ebe8/view" xr:uid="{C559099F-FA06-4E0B-B967-577591A45F9F}"/>
    <hyperlink ref="AI150" r:id="rId139" display="https://sam.gov/fal/7ec1ae4d027e45dfbea80392587b20f8/view" xr:uid="{9646CB14-C3D8-4567-82E6-9BB229FCFBAF}"/>
    <hyperlink ref="AI59" r:id="rId140" display="https://sam.gov/fal/50471f650c3c4bb6a74b40c151b0381a/view" xr:uid="{19C39A3F-C0B0-4EAF-816A-C955097C9635}"/>
    <hyperlink ref="AI63" r:id="rId141" display="https://sam.gov/fal/80c8407fb71144389cc9a8be30bb9352/view" xr:uid="{825B61C4-7298-4134-995E-C363833D2CCB}"/>
    <hyperlink ref="AI66" r:id="rId142" display="https://sam.gov/fal/b8325f488ef040efae71c0fce8f9e25b/view" xr:uid="{5B15123F-7B91-4DDF-AA2E-22AF1D898425}"/>
    <hyperlink ref="AI61" r:id="rId143" display="https://sam.gov/fal/50471f650c3c4bb6a74b40c151b0381a/view" xr:uid="{3B24FD03-D5EE-4854-B7C5-CB9A2D50FEB0}"/>
    <hyperlink ref="AI146" r:id="rId144" display="https://sam.gov/fal/2b5519b919e2444d952ad15d265554cf/view" xr:uid="{297741E8-999F-48AA-AAFA-596CC1AF76C8}"/>
    <hyperlink ref="AI2" r:id="rId145" display="https://sam.gov/fal/79b153c4f515bd8af6a3842c3f710cff/view" xr:uid="{669228F7-B6B4-437F-AC4B-12424456C4B8}"/>
    <hyperlink ref="AI46" r:id="rId146" display="https://sam.gov/fal/9b6915dcfd55418da4e6408d51d6d963/view" xr:uid="{92720D99-5F13-427D-AA39-716099B852F5}"/>
    <hyperlink ref="AI155" r:id="rId147" display="https://sam.gov/fal/9d55dae5e60649c8ae682a08236a3f1e/view" xr:uid="{38FA494B-47D5-48D6-B586-625763D7AAED}"/>
    <hyperlink ref="AI57" r:id="rId148" display="https://sam.gov/fal/dcb3e5123f3c4b4fb8638588fbdb9ebc/view" xr:uid="{58675FA4-E018-4910-892C-6C77565FF639}"/>
    <hyperlink ref="AI158" r:id="rId149" display="https://sam.gov/fal/2dced9ab9e5549148cb072bdc6a18366/view" xr:uid="{B5E8685B-0491-451B-B893-B8A5C3D349CD}"/>
    <hyperlink ref="AI71" r:id="rId150" display="https://sam.gov/fal/7bec83870b5743deb7f9b2a0ed87ce53/view" xr:uid="{FC436764-15A7-40FB-8AAA-F1FE54BF9509}"/>
    <hyperlink ref="AI24" r:id="rId151" display="https://sam.gov/fal/d9ff4574f2f149ceab5ddc2382500706/view" xr:uid="{8F465608-39F3-4925-9DEB-96434357737C}"/>
    <hyperlink ref="AI100" r:id="rId152" display="https://sam.gov/fal/74a33d751d1240cdbc26ca1308960d6d/view" xr:uid="{8DF5ED05-547D-4612-BDD2-8A5400E7B397}"/>
    <hyperlink ref="AI111" r:id="rId153" display="https://sam.gov/fal/d02b031c1c094ccba41359e35b30525f/view" xr:uid="{1C8D27D8-29FB-4258-B50A-43387AC1EB81}"/>
    <hyperlink ref="AI68" r:id="rId154" display="https://sam.gov/fal/50471f650c3c4bb6a74b40c151b0381a/view" xr:uid="{57183C26-602C-403F-B3AC-D172B1D52819}"/>
    <hyperlink ref="AI79" r:id="rId155" display="https://sam.gov/fal/7bec83870b5743deb7f9b2a0ed87ce53/view" xr:uid="{DEABC9FA-62DB-4DDE-9928-85D1751FE8D1}"/>
    <hyperlink ref="AI167" r:id="rId156" display="https://sam.gov/fal/2bca83971d6949b8ac7562319088d522/view" xr:uid="{8741EB9C-401B-4746-BD1B-BE6E37CFB0C2}"/>
    <hyperlink ref="AI162" r:id="rId157" display="https://sam.gov/fal/a351eb2c94f7478db8e5e67aeae7dff9/view" xr:uid="{126FDC1B-EAC7-4505-AC92-85B2A94165CF}"/>
    <hyperlink ref="AI17" r:id="rId158" location="classification" xr:uid="{52FD68D2-4874-43AD-93F1-09AC54917754}"/>
    <hyperlink ref="AI39" r:id="rId159" display="https://sam.gov/fal/6d4a3ac3e2bb45a2b28912a99396433c/view" xr:uid="{1E00A4DE-1577-419E-B479-F2A7AD7B6C4E}"/>
    <hyperlink ref="AI76" r:id="rId160" display="https://sam.gov/fal/660d9543e68a41a0b823cc15d3663439/view" xr:uid="{B8A91A17-9901-4E02-9AFE-807D9BC2A55D}"/>
    <hyperlink ref="AI152" r:id="rId161" xr:uid="{A5A2BD18-81FB-4D01-AD3D-DBE44CCFF87B}"/>
    <hyperlink ref="AI48" r:id="rId162" display="https://sam.gov/fal/6d4a3ac3e2bb45a2b28912a99396433c/view" xr:uid="{B9AAFC68-C4CF-4A58-A0C5-B234C8124195}"/>
    <hyperlink ref="AI52" r:id="rId163" display="https://sam.gov/fal/6d4a3ac3e2bb45a2b28912a99396433c/view" xr:uid="{0996CF29-D5B8-4555-8DB2-5546B351AC92}"/>
    <hyperlink ref="AI96" r:id="rId164" display="https://sam.gov/fal/ff25af4dfa764745b46db7b125b59214/view" xr:uid="{1D215BAB-7997-4087-9F69-9A746400D107}"/>
    <hyperlink ref="AI50" r:id="rId165" display="https://sam.gov/fal/2600c2c488614508b0e6c2622ebe2df0/view" xr:uid="{A30F1FA1-FBBC-4D43-9336-C73DE3C6ED90}"/>
    <hyperlink ref="AI75" r:id="rId166" display="https://sam.gov/fal/98ae775f4dfb4f23a135577d6ede0cb6/view" xr:uid="{6FB4ED93-3E86-4FB8-985F-345FA823B680}"/>
    <hyperlink ref="AI29" r:id="rId167" display="https://sam.gov/fal/656a393825ab410ea0ab1cf634f8d7b6/view" xr:uid="{7087C9B7-E56B-4D62-B09D-0E7FE6912268}"/>
    <hyperlink ref="AI64" r:id="rId168" display="https://sam.gov/fal/f6ddb14a47dc4980b82ca2e784fcd589/view" xr:uid="{B6FC38A2-2A2C-4CF9-9FA6-7EDC3EEA8F1A}"/>
    <hyperlink ref="AI74" r:id="rId169" display="https://sam.gov/fal/105b55c5457e48679fc384edb393cdec/view" xr:uid="{C0B9677A-F774-4C51-95C1-FCEAE42AA2A2}"/>
    <hyperlink ref="AI73" r:id="rId170" display="https://sam.gov/fal/e374e9a870274bd28bf672c46b026c5c/view" xr:uid="{DD49FF2F-7B6D-42F0-A51A-E94E5EFFDDFE}"/>
    <hyperlink ref="AI62" r:id="rId171" display="https://sam.gov/fal/cd042cab753744998bff5ceec787c7b7/view" xr:uid="{8FFEF1AB-189F-4C67-974E-F8C761EE5C59}"/>
    <hyperlink ref="AI55" r:id="rId172" display="https://sam.gov/fal/40e87eba3b5b452fbc6e75617b123375/view" xr:uid="{0FCC990F-B6A9-4925-95F9-3F297F8F3614}"/>
    <hyperlink ref="AI34" r:id="rId173" display="11.040" xr:uid="{9E3E2508-5FD9-4EC0-A1CD-991EE41D66D6}"/>
    <hyperlink ref="AI78" r:id="rId174" xr:uid="{966FDCC9-4721-44E0-9292-2EF5B4A3E69F}"/>
    <hyperlink ref="AI81" r:id="rId175" display="https://sam.gov/fal/a6fc27bb79a04fa18997f41c76092617/view" xr:uid="{8B8ED7AA-CC0C-4FF1-BCCD-D37816FE74D4}"/>
    <hyperlink ref="AI134" r:id="rId176" display="https://sam.gov/fal/81375f4b07dc4f99893cb6ff2db6ecbf/view?keywords=%22sewer%20overflow%22&amp;sort=-relevance&amp;index=&amp;is_active=true&amp;page=1" xr:uid="{74149905-F3AB-4069-8858-109BA16DF1B9}"/>
    <hyperlink ref="AI101" r:id="rId177" display="https://sam.gov/fal/5acc0d86dc944dd5b18ead7998f12b61/view" xr:uid="{904A7230-342F-42CC-92B7-03DD7D47298D}"/>
    <hyperlink ref="AI160" r:id="rId178" display="https://sam.gov/fal/7ddc5d8429df451f9ad5d3dfe76ebe81/view" xr:uid="{1F9BEF1D-9DA6-4A90-AF51-D9D98C2755C8}"/>
    <hyperlink ref="AI77" r:id="rId179" display="https://sam.gov/fal/cd042cab753744998bff5ceec787c7b7/view" xr:uid="{095CFBD3-7C4D-400E-A3C3-6864E28EC422}"/>
    <hyperlink ref="AI109" r:id="rId180" display="https://sam.gov/fal/543c7c83d09f431b9b097fc7cfde604e/view" xr:uid="{DD5216C9-AD50-410A-9CAA-AD51C7B22263}"/>
    <hyperlink ref="AI65" r:id="rId181" display="https://sam.gov/fal/cd042cab753744998bff5ceec787c7b7/view" xr:uid="{5290E59B-CEC2-4F01-A215-F3C42D9D263A}"/>
    <hyperlink ref="AI69" r:id="rId182" display="https://sam.gov/fal/67e80adf71fb4b13b972f6ca1a74a0c4/view" xr:uid="{30690860-036D-4803-BFE2-45AE61A0999F}"/>
    <hyperlink ref="AI117" r:id="rId183" display="https://sam.gov/fal/9b70b4be82234cb881078f4c3d47ef6b/view" xr:uid="{187A7C71-C392-43B9-92C0-34BDC56867DC}"/>
    <hyperlink ref="AI80" r:id="rId184" display="https://sam.gov/fal/1df52cb65c4a4b01a724ca2eab22a9df/view" xr:uid="{22E602D4-361F-407F-BE74-815AC74C6C53}"/>
    <hyperlink ref="AI31" r:id="rId185" display="https://sam.gov/fal/18e6e73d05f346138d82746c11208c75/view" xr:uid="{84F3747A-31D4-4938-AF5E-E6EAAD8D80CB}"/>
    <hyperlink ref="AI130" r:id="rId186" display="https://sam.gov/fal/55409666c9e143ffb6a52c40514c5558/view" xr:uid="{AB1F6958-384C-48C7-9E4C-148EAD270811}"/>
    <hyperlink ref="AI157" r:id="rId187" display="https://sam.gov/fal/21378a418fbc4aaa9105bed5f0207561/view" xr:uid="{71399AB8-EC9D-49D5-8DBF-627941948BB0}"/>
    <hyperlink ref="AI147" r:id="rId188" display="https://sam.gov/fal/fae8bebbdcd74009855d436ceea437d0/view" xr:uid="{E10F26BC-2B88-4156-AEE9-6EBBAB8A3634}"/>
    <hyperlink ref="AI144" r:id="rId189" display="https://sam.gov/fal/ca725d8eb4fd4663b010607ed618673f/view" xr:uid="{5BFF67C9-D71B-49BB-8737-13BC2D78AEEB}"/>
    <hyperlink ref="AI30" r:id="rId190" display="https://sam.gov/fal/52993d0c044b41e2b33f93f210f9c908/view" xr:uid="{62C43777-03CF-4CAF-B30D-B13F197BEA87}"/>
    <hyperlink ref="AI3" r:id="rId191" display="https://sam.gov/fal/6c47f150aa4744c0bc4881cbd65cc74d/view" xr:uid="{59057BE6-2399-48C9-80FE-2D6C35279220}"/>
    <hyperlink ref="AI89" r:id="rId192" display="https://sam.gov/fal/f88675bfacdf4079a8c2af86c6ca80e4/view" xr:uid="{1CE56344-4BB8-4DAA-94C3-96FA4D36EA71}"/>
    <hyperlink ref="AI54" r:id="rId193" display="https://sam.gov/fal/ca99aae73d7c4f31b4cf6ba26b34caca/view" xr:uid="{215C929B-6231-43A2-B0C3-74C62C1E05FD}"/>
    <hyperlink ref="AI102" r:id="rId194" display="https://sam.gov/fal/6f7e4648405e4818b75e779d95ed5e4b/view" xr:uid="{7CD43E23-30DF-4431-A103-8BE990F12AA1}"/>
    <hyperlink ref="AI151" r:id="rId195" display="https://sam.gov/fal/627f82f06482493b92ffb1ab115abc22/view" xr:uid="{BE6DA1E9-5B92-4B4F-BB3A-119E2423848E}"/>
    <hyperlink ref="A120" r:id="rId196" xr:uid="{0648B26F-616B-4C42-9C6D-15157C1A5F1E}"/>
    <hyperlink ref="AI67" r:id="rId197" display="https://sam.gov/fal/0a6fa029707242dd816bf92d0b723b19/view" xr:uid="{74705694-4B48-43BB-B2FB-4EC63B64E413}"/>
    <hyperlink ref="A111" r:id="rId198" location=":~:text=This%20section%20establishes%20a%20wide,pollution%20at%20schools%20with%20%2412.5" xr:uid="{20D36B8B-C93E-4617-8330-24D4A8EA98AD}"/>
    <hyperlink ref="A45" r:id="rId199" display="Home Energy Performance-Based, Whole-House Rebates" xr:uid="{CF76B0D9-989F-4180-85F5-862A8ECB3DA4}"/>
    <hyperlink ref="A163" r:id="rId200" xr:uid="{E54E6D03-7017-4933-8E6F-1622D2F6FB83}"/>
    <hyperlink ref="A5" r:id="rId201" xr:uid="{59C84BB7-BD81-40A7-9941-F279FB20A90B}"/>
    <hyperlink ref="AI5" r:id="rId202" display="https://sam.gov/fal/8a6e6de4857b439ebd30b70c4bca2b99/view" xr:uid="{89C55992-CD82-40CA-B85E-0C99C5454B77}"/>
    <hyperlink ref="AI25" r:id="rId203" display="https://sam.gov/fal/c6c559878dd84e6aba233172ea83e39b/view" xr:uid="{A1DC129F-E771-4984-A46B-B8E8662A449E}"/>
    <hyperlink ref="AI23" r:id="rId204" display="https://sam.gov/fal/3ac1e101f3214c8b99f98353902d53a8/view" xr:uid="{093EDA0C-647D-4D8C-915E-FDBC73DD731E}"/>
    <hyperlink ref="A20" r:id="rId205" xr:uid="{D4475CC6-0F6C-41D6-82B1-83BCB7879CA3}"/>
    <hyperlink ref="A21" r:id="rId206" xr:uid="{ACF8C395-DC77-44D9-9209-0FBF2B94B6CF}"/>
    <hyperlink ref="A23" r:id="rId207" xr:uid="{3D601B18-0147-4889-8D00-C8E8A6FC8490}"/>
    <hyperlink ref="A25" r:id="rId208" xr:uid="{54A65891-A5CD-4561-95BE-8D03E6AEF876}"/>
    <hyperlink ref="AI20" r:id="rId209" display="https://sam.gov/fal/75942f5efecf489781d1f3797c1c4b85/view" xr:uid="{8C55A26E-9BBB-4565-96CC-A6D8B0B2C826}"/>
    <hyperlink ref="AI163" r:id="rId210" display="https://sam.gov/fal/6136b53d13174d9ab309cff99c6faba3/view" xr:uid="{2A06E7F7-E22E-4F03-AB28-611790ADEA2C}"/>
    <hyperlink ref="A138" r:id="rId211" xr:uid="{C7B09D6E-8F3B-49C7-979B-F11743D580F3}"/>
    <hyperlink ref="A84" r:id="rId212" xr:uid="{4F9C487C-FC98-457B-8082-B821EA5C0400}"/>
    <hyperlink ref="AI84" r:id="rId213" display="66.046" xr:uid="{C20AD086-D640-41A3-83F2-4F8EC758E3B0}"/>
    <hyperlink ref="A14" r:id="rId214" display="EPSCoRs" xr:uid="{22B24853-E9E6-40FC-A028-611DC4B7FD4B}"/>
    <hyperlink ref="AI95" r:id="rId215" display="66.818" xr:uid="{374E1FD5-FF7E-4836-B442-F0E9452277E8}"/>
    <hyperlink ref="AI32" r:id="rId216" xr:uid="{D8B1EC3D-CA76-41AE-A344-91713D5F49D4}"/>
    <hyperlink ref="A6" r:id="rId217" xr:uid="{4FD25634-CF4B-4743-80A2-4F5D270C14CE}"/>
    <hyperlink ref="A7" r:id="rId218" xr:uid="{D5CD4ACE-296E-45E8-83B2-9FFC6518A114}"/>
    <hyperlink ref="AI7" r:id="rId219" display="https://sam.gov/fal/c6c559878dd84e6aba233172ea83e39b/view" xr:uid="{9BCAD868-1C9E-4577-87E8-D8CA8B7218EF}"/>
    <hyperlink ref="AI8" r:id="rId220" display="https://sam.gov/fal/0d4a1cadbbd540a89ff33d8ff15d1df6/view" xr:uid="{57590567-1FCE-4471-9B84-68B8C3FDAF4E}"/>
    <hyperlink ref="A8" r:id="rId221" xr:uid="{D4CFA9B3-78E0-421F-884D-74B0F141B0D5}"/>
    <hyperlink ref="AI86" r:id="rId222" display="https://sam.gov/fal/6fb146e25ae2411aabe2c09e453bcbaf/view" xr:uid="{A7EC7D49-7A2C-428E-B047-78766BAFBD83}"/>
    <hyperlink ref="AI88" r:id="rId223" display="https://sam.gov/fal/cffd228dd8a34254b68d497672a5235e/view" xr:uid="{B2B118B7-D9AC-413D-BC43-97DC7864BE2D}"/>
    <hyperlink ref="AI87" r:id="rId224" display="https://sam.gov/fal/6fb146e25ae2411aabe2c09e453bcbaf/view" xr:uid="{5DC26395-3F0E-4364-B237-1B6A0009E086}"/>
    <hyperlink ref="AI41" r:id="rId225" display="https://sam.gov/fal/6d4a3ac3e2bb45a2b28912a99396433c/view" xr:uid="{034E84EF-933C-459D-8E0F-92BA12AA4E5E}"/>
    <hyperlink ref="AH4" r:id="rId226" xr:uid="{C25147A1-339A-4EDD-923B-158E2C752BC5}"/>
    <hyperlink ref="AH5" r:id="rId227" xr:uid="{D348584C-0821-4BC9-87EF-C772E9578483}"/>
    <hyperlink ref="AH4:AH5" r:id="rId228" display="Climate-Ready Coasts and Communities" xr:uid="{79202232-72C2-41B2-812D-9A9C2905B58D}"/>
    <hyperlink ref="A4" r:id="rId229" xr:uid="{6B1B538B-B56F-4448-9D57-D86AE7C39112}"/>
    <hyperlink ref="AH86" r:id="rId230" xr:uid="{1A61B72C-DD5F-43F0-9C35-AA586E77D18F}"/>
    <hyperlink ref="AH33:AH34" r:id="rId231" display="Greenhouse Gas Reduction Fund" xr:uid="{3E3316C1-9465-4402-BA4D-F22A3A059A1E}"/>
    <hyperlink ref="A88" r:id="rId232" xr:uid="{E3AE99AB-84E2-4313-8996-5952F8212613}"/>
    <hyperlink ref="A86" r:id="rId233" xr:uid="{B3961642-CED6-476A-99AF-E156A2C3ECC0}"/>
    <hyperlink ref="A87" r:id="rId234" xr:uid="{96BFFD22-A867-4EA8-BF6E-2CF7B0771C25}"/>
    <hyperlink ref="A42" r:id="rId235" xr:uid="{EC950865-4A8B-43BA-BCB1-114A608DE99B}"/>
    <hyperlink ref="A41" r:id="rId236" xr:uid="{17682432-4E32-4D61-9244-13761EBF3F77}"/>
    <hyperlink ref="AH39" r:id="rId237" display="Energy Improvement in Rural or Remote Areas (ERA)" xr:uid="{DFEDA462-CB6A-4D98-8AAC-C60DDA577960}"/>
    <hyperlink ref="AH41" r:id="rId238" xr:uid="{B681136C-8F43-493A-8887-D7F2FA5C0A35}"/>
    <hyperlink ref="AH42" r:id="rId239" xr:uid="{FAB5C431-C3A8-4A75-B88F-79604A2673EC}"/>
    <hyperlink ref="AI148" r:id="rId240" xr:uid="{DCF43676-E331-4440-8B41-A87F585D376F}"/>
    <hyperlink ref="AI40" r:id="rId241" display="https://sam.gov/fal/6d4a3ac3e2bb45a2b28912a99396433c/view" xr:uid="{30BAAFF3-59C2-4391-8DE4-0E13A485F18B}"/>
    <hyperlink ref="A40" r:id="rId242" display="Energy Improvements in Rural or Remote Areas" xr:uid="{1434539E-8EEB-4E73-995B-8FFCE7B04745}"/>
    <hyperlink ref="AH40" r:id="rId243" display="Energy Improvement in Rural or Remote Areas (ERA)" xr:uid="{D026D4A5-70D5-46E0-A3C1-A4AA313D1801}"/>
    <hyperlink ref="A39" r:id="rId244" display="Energy Improvement in Rural or Remote Areas (ERA)" xr:uid="{E59521A3-6D77-4782-AE41-51E8F1B0DED7}"/>
  </hyperlinks>
  <pageMargins left="0.7" right="0.7" top="0.75" bottom="0.75" header="0.3" footer="0.3"/>
  <pageSetup orientation="portrait" r:id="rId2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Dictionary</vt:lpstr>
      <vt:lpst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Elizabeth Campbell</dc:creator>
  <cp:keywords/>
  <dc:description/>
  <cp:lastModifiedBy>Zoe Swarzenski</cp:lastModifiedBy>
  <cp:revision/>
  <dcterms:created xsi:type="dcterms:W3CDTF">2023-04-11T12:47:59Z</dcterms:created>
  <dcterms:modified xsi:type="dcterms:W3CDTF">2023-12-14T19:28:01Z</dcterms:modified>
  <cp:category/>
  <cp:contentStatus/>
</cp:coreProperties>
</file>